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840"/>
  </bookViews>
  <sheets>
    <sheet name="Rekapitulace stavby" sheetId="1" r:id="rId1"/>
    <sheet name="SO 01 - Těžení nánosů" sheetId="2" r:id="rId2"/>
    <sheet name="SO 02 - Oprava koryta" sheetId="3" r:id="rId3"/>
    <sheet name="VON - Vedlejší a ostatní ..." sheetId="4" r:id="rId4"/>
    <sheet name="Pokyny pro vyplnění" sheetId="5" r:id="rId5"/>
  </sheets>
  <definedNames>
    <definedName name="_xlnm._FilterDatabase" localSheetId="1" hidden="1">'SO 01 - Těžení nánosů'!$C$80:$K$219</definedName>
    <definedName name="_xlnm._FilterDatabase" localSheetId="2" hidden="1">'SO 02 - Oprava koryta'!$C$82:$K$153</definedName>
    <definedName name="_xlnm._FilterDatabase" localSheetId="3" hidden="1">'VON - Vedlejší a ostatní ...'!$C$79:$K$100</definedName>
    <definedName name="_xlnm.Print_Titles" localSheetId="0">'Rekapitulace stavby'!$49:$49</definedName>
    <definedName name="_xlnm.Print_Titles" localSheetId="1">'SO 01 - Těžení nánosů'!$80:$80</definedName>
    <definedName name="_xlnm.Print_Titles" localSheetId="2">'SO 02 - Oprava koryta'!$82:$82</definedName>
    <definedName name="_xlnm.Print_Titles" localSheetId="3">'VON - Vedlejší a ostatní ...'!$79:$79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01 - Těžení nánosů'!$C$4:$J$36,'SO 01 - Těžení nánosů'!$C$42:$J$62,'SO 01 - Těžení nánosů'!$C$68:$K$219</definedName>
    <definedName name="_xlnm.Print_Area" localSheetId="2">'SO 02 - Oprava koryta'!$C$4:$J$36,'SO 02 - Oprava koryta'!$C$42:$J$64,'SO 02 - Oprava koryta'!$C$70:$K$153</definedName>
    <definedName name="_xlnm.Print_Area" localSheetId="3">'VON - Vedlejší a ostatní ...'!$C$4:$J$36,'VON - Vedlejší a ostatní ...'!$C$42:$J$61,'VON - Vedlejší a ostatní ...'!$C$67:$K$100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86" i="3" l="1"/>
  <c r="J90" i="3"/>
  <c r="J94" i="3"/>
  <c r="J95" i="4"/>
  <c r="J97" i="4"/>
  <c r="J143" i="2" l="1"/>
  <c r="BE143" i="2" s="1"/>
  <c r="P143" i="2"/>
  <c r="R143" i="2"/>
  <c r="T143" i="2"/>
  <c r="BF143" i="2"/>
  <c r="BG143" i="2"/>
  <c r="BH143" i="2"/>
  <c r="BI143" i="2"/>
  <c r="BK143" i="2"/>
  <c r="AY54" i="1"/>
  <c r="AX54" i="1"/>
  <c r="BI99" i="4"/>
  <c r="BH99" i="4"/>
  <c r="BG99" i="4"/>
  <c r="BF99" i="4"/>
  <c r="T99" i="4"/>
  <c r="R99" i="4"/>
  <c r="P99" i="4"/>
  <c r="P92" i="4" s="1"/>
  <c r="BK99" i="4"/>
  <c r="J99" i="4"/>
  <c r="BE99" i="4" s="1"/>
  <c r="BI93" i="4"/>
  <c r="BH93" i="4"/>
  <c r="BG93" i="4"/>
  <c r="BF93" i="4"/>
  <c r="T93" i="4"/>
  <c r="T92" i="4" s="1"/>
  <c r="R93" i="4"/>
  <c r="R92" i="4" s="1"/>
  <c r="P93" i="4"/>
  <c r="BK93" i="4"/>
  <c r="J93" i="4"/>
  <c r="BI90" i="4"/>
  <c r="BH90" i="4"/>
  <c r="BG90" i="4"/>
  <c r="BF90" i="4"/>
  <c r="T90" i="4"/>
  <c r="R90" i="4"/>
  <c r="P90" i="4"/>
  <c r="BK90" i="4"/>
  <c r="J90" i="4"/>
  <c r="BE90" i="4" s="1"/>
  <c r="BI88" i="4"/>
  <c r="BH88" i="4"/>
  <c r="BG88" i="4"/>
  <c r="BF88" i="4"/>
  <c r="T88" i="4"/>
  <c r="R88" i="4"/>
  <c r="P88" i="4"/>
  <c r="P85" i="4" s="1"/>
  <c r="BK88" i="4"/>
  <c r="J88" i="4"/>
  <c r="BE88" i="4" s="1"/>
  <c r="BI86" i="4"/>
  <c r="BH86" i="4"/>
  <c r="BG86" i="4"/>
  <c r="BF86" i="4"/>
  <c r="T86" i="4"/>
  <c r="R86" i="4"/>
  <c r="P86" i="4"/>
  <c r="BK86" i="4"/>
  <c r="J86" i="4"/>
  <c r="BE86" i="4" s="1"/>
  <c r="BI83" i="4"/>
  <c r="BH83" i="4"/>
  <c r="BG83" i="4"/>
  <c r="BF83" i="4"/>
  <c r="T83" i="4"/>
  <c r="T82" i="4" s="1"/>
  <c r="R83" i="4"/>
  <c r="R82" i="4" s="1"/>
  <c r="P83" i="4"/>
  <c r="P82" i="4" s="1"/>
  <c r="BK83" i="4"/>
  <c r="BK82" i="4" s="1"/>
  <c r="J83" i="4"/>
  <c r="BE83" i="4" s="1"/>
  <c r="J76" i="4"/>
  <c r="F76" i="4"/>
  <c r="F74" i="4"/>
  <c r="E72" i="4"/>
  <c r="J51" i="4"/>
  <c r="F51" i="4"/>
  <c r="F49" i="4"/>
  <c r="E47" i="4"/>
  <c r="J18" i="4"/>
  <c r="E18" i="4"/>
  <c r="F52" i="4" s="1"/>
  <c r="J17" i="4"/>
  <c r="J12" i="4"/>
  <c r="J74" i="4" s="1"/>
  <c r="E7" i="4"/>
  <c r="E70" i="4" s="1"/>
  <c r="AY53" i="1"/>
  <c r="AX53" i="1"/>
  <c r="BI151" i="3"/>
  <c r="BH151" i="3"/>
  <c r="BG151" i="3"/>
  <c r="BF151" i="3"/>
  <c r="T151" i="3"/>
  <c r="T150" i="3" s="1"/>
  <c r="R151" i="3"/>
  <c r="R150" i="3"/>
  <c r="P151" i="3"/>
  <c r="P150" i="3"/>
  <c r="BK151" i="3"/>
  <c r="BK150" i="3" s="1"/>
  <c r="J150" i="3" s="1"/>
  <c r="J63" i="3" s="1"/>
  <c r="J151" i="3"/>
  <c r="BE151" i="3" s="1"/>
  <c r="BI147" i="3"/>
  <c r="BH147" i="3"/>
  <c r="BG147" i="3"/>
  <c r="BF147" i="3"/>
  <c r="T147" i="3"/>
  <c r="R147" i="3"/>
  <c r="P147" i="3"/>
  <c r="P136" i="3" s="1"/>
  <c r="BK147" i="3"/>
  <c r="J147" i="3"/>
  <c r="BE147" i="3"/>
  <c r="BI143" i="3"/>
  <c r="BH143" i="3"/>
  <c r="BG143" i="3"/>
  <c r="BF143" i="3"/>
  <c r="T143" i="3"/>
  <c r="R143" i="3"/>
  <c r="P143" i="3"/>
  <c r="BK143" i="3"/>
  <c r="J143" i="3"/>
  <c r="BE143" i="3" s="1"/>
  <c r="BI140" i="3"/>
  <c r="BH140" i="3"/>
  <c r="BG140" i="3"/>
  <c r="BF140" i="3"/>
  <c r="T140" i="3"/>
  <c r="T136" i="3" s="1"/>
  <c r="R140" i="3"/>
  <c r="P140" i="3"/>
  <c r="BK140" i="3"/>
  <c r="J140" i="3"/>
  <c r="BE140" i="3"/>
  <c r="BI137" i="3"/>
  <c r="BH137" i="3"/>
  <c r="BG137" i="3"/>
  <c r="BF137" i="3"/>
  <c r="T137" i="3"/>
  <c r="R137" i="3"/>
  <c r="R136" i="3" s="1"/>
  <c r="P137" i="3"/>
  <c r="BK137" i="3"/>
  <c r="BK136" i="3"/>
  <c r="J136" i="3" s="1"/>
  <c r="J62" i="3" s="1"/>
  <c r="J137" i="3"/>
  <c r="BE137" i="3" s="1"/>
  <c r="BI133" i="3"/>
  <c r="BH133" i="3"/>
  <c r="BG133" i="3"/>
  <c r="BF133" i="3"/>
  <c r="T133" i="3"/>
  <c r="R133" i="3"/>
  <c r="P133" i="3"/>
  <c r="BK133" i="3"/>
  <c r="J133" i="3"/>
  <c r="BE133" i="3" s="1"/>
  <c r="BI129" i="3"/>
  <c r="BH129" i="3"/>
  <c r="BG129" i="3"/>
  <c r="BF129" i="3"/>
  <c r="T129" i="3"/>
  <c r="T125" i="3" s="1"/>
  <c r="R129" i="3"/>
  <c r="P129" i="3"/>
  <c r="BK129" i="3"/>
  <c r="J129" i="3"/>
  <c r="BE129" i="3"/>
  <c r="BI126" i="3"/>
  <c r="BH126" i="3"/>
  <c r="BG126" i="3"/>
  <c r="BF126" i="3"/>
  <c r="T126" i="3"/>
  <c r="R126" i="3"/>
  <c r="R125" i="3" s="1"/>
  <c r="P126" i="3"/>
  <c r="P125" i="3"/>
  <c r="BK126" i="3"/>
  <c r="J126" i="3"/>
  <c r="BE126" i="3" s="1"/>
  <c r="BI122" i="3"/>
  <c r="BH122" i="3"/>
  <c r="BG122" i="3"/>
  <c r="BF122" i="3"/>
  <c r="T122" i="3"/>
  <c r="T121" i="3"/>
  <c r="R122" i="3"/>
  <c r="R121" i="3"/>
  <c r="P122" i="3"/>
  <c r="P121" i="3" s="1"/>
  <c r="BK122" i="3"/>
  <c r="BK121" i="3" s="1"/>
  <c r="J121" i="3" s="1"/>
  <c r="J60" i="3" s="1"/>
  <c r="J122" i="3"/>
  <c r="BE122" i="3" s="1"/>
  <c r="BI117" i="3"/>
  <c r="BH117" i="3"/>
  <c r="BG117" i="3"/>
  <c r="BF117" i="3"/>
  <c r="T117" i="3"/>
  <c r="R117" i="3"/>
  <c r="P117" i="3"/>
  <c r="BK117" i="3"/>
  <c r="J117" i="3"/>
  <c r="BE117" i="3" s="1"/>
  <c r="BI114" i="3"/>
  <c r="BH114" i="3"/>
  <c r="BG114" i="3"/>
  <c r="BF114" i="3"/>
  <c r="T114" i="3"/>
  <c r="R114" i="3"/>
  <c r="R98" i="3" s="1"/>
  <c r="R84" i="3" s="1"/>
  <c r="R83" i="3" s="1"/>
  <c r="P114" i="3"/>
  <c r="BK114" i="3"/>
  <c r="J114" i="3"/>
  <c r="BE114" i="3" s="1"/>
  <c r="BI111" i="3"/>
  <c r="BH111" i="3"/>
  <c r="BG111" i="3"/>
  <c r="BF111" i="3"/>
  <c r="T111" i="3"/>
  <c r="R111" i="3"/>
  <c r="P111" i="3"/>
  <c r="BK111" i="3"/>
  <c r="J111" i="3"/>
  <c r="BE111" i="3" s="1"/>
  <c r="BI107" i="3"/>
  <c r="BH107" i="3"/>
  <c r="BG107" i="3"/>
  <c r="BF107" i="3"/>
  <c r="T107" i="3"/>
  <c r="T98" i="3" s="1"/>
  <c r="R107" i="3"/>
  <c r="P107" i="3"/>
  <c r="BK107" i="3"/>
  <c r="J107" i="3"/>
  <c r="BE107" i="3"/>
  <c r="BI103" i="3"/>
  <c r="BH103" i="3"/>
  <c r="BG103" i="3"/>
  <c r="BF103" i="3"/>
  <c r="T103" i="3"/>
  <c r="R103" i="3"/>
  <c r="P103" i="3"/>
  <c r="BK103" i="3"/>
  <c r="J103" i="3"/>
  <c r="BE103" i="3"/>
  <c r="BI99" i="3"/>
  <c r="BH99" i="3"/>
  <c r="BG99" i="3"/>
  <c r="BF99" i="3"/>
  <c r="T99" i="3"/>
  <c r="R99" i="3"/>
  <c r="P99" i="3"/>
  <c r="P98" i="3" s="1"/>
  <c r="BK99" i="3"/>
  <c r="J99" i="3"/>
  <c r="BE99" i="3" s="1"/>
  <c r="BI94" i="3"/>
  <c r="BH94" i="3"/>
  <c r="BG94" i="3"/>
  <c r="BF94" i="3"/>
  <c r="T94" i="3"/>
  <c r="R94" i="3"/>
  <c r="P94" i="3"/>
  <c r="BK94" i="3"/>
  <c r="BE94" i="3"/>
  <c r="BI90" i="3"/>
  <c r="BH90" i="3"/>
  <c r="BG90" i="3"/>
  <c r="BF90" i="3"/>
  <c r="T90" i="3"/>
  <c r="R90" i="3"/>
  <c r="P90" i="3"/>
  <c r="P85" i="3" s="1"/>
  <c r="P84" i="3" s="1"/>
  <c r="P83" i="3" s="1"/>
  <c r="AU53" i="1" s="1"/>
  <c r="BK90" i="3"/>
  <c r="BE90" i="3"/>
  <c r="BI86" i="3"/>
  <c r="BH86" i="3"/>
  <c r="BG86" i="3"/>
  <c r="BF86" i="3"/>
  <c r="T86" i="3"/>
  <c r="T85" i="3" s="1"/>
  <c r="T84" i="3" s="1"/>
  <c r="T83" i="3" s="1"/>
  <c r="R86" i="3"/>
  <c r="R85" i="3"/>
  <c r="P86" i="3"/>
  <c r="BK86" i="3"/>
  <c r="BE86" i="3"/>
  <c r="J79" i="3"/>
  <c r="F79" i="3"/>
  <c r="F77" i="3"/>
  <c r="E75" i="3"/>
  <c r="J51" i="3"/>
  <c r="F51" i="3"/>
  <c r="F49" i="3"/>
  <c r="E47" i="3"/>
  <c r="J18" i="3"/>
  <c r="E18" i="3"/>
  <c r="F52" i="3" s="1"/>
  <c r="F80" i="3"/>
  <c r="J17" i="3"/>
  <c r="J12" i="3"/>
  <c r="J77" i="3" s="1"/>
  <c r="J49" i="3"/>
  <c r="E7" i="3"/>
  <c r="E73" i="3" s="1"/>
  <c r="AY52" i="1"/>
  <c r="AX52" i="1"/>
  <c r="BI217" i="2"/>
  <c r="BH217" i="2"/>
  <c r="BG217" i="2"/>
  <c r="BF217" i="2"/>
  <c r="T217" i="2"/>
  <c r="R217" i="2"/>
  <c r="P217" i="2"/>
  <c r="BK217" i="2"/>
  <c r="J217" i="2"/>
  <c r="BE217" i="2" s="1"/>
  <c r="BI213" i="2"/>
  <c r="BH213" i="2"/>
  <c r="BG213" i="2"/>
  <c r="BF213" i="2"/>
  <c r="T213" i="2"/>
  <c r="R213" i="2"/>
  <c r="P213" i="2"/>
  <c r="BK213" i="2"/>
  <c r="J213" i="2"/>
  <c r="BE213" i="2" s="1"/>
  <c r="BI208" i="2"/>
  <c r="BH208" i="2"/>
  <c r="BG208" i="2"/>
  <c r="BF208" i="2"/>
  <c r="T208" i="2"/>
  <c r="R208" i="2"/>
  <c r="P208" i="2"/>
  <c r="BK208" i="2"/>
  <c r="J208" i="2"/>
  <c r="BE208" i="2" s="1"/>
  <c r="BI202" i="2"/>
  <c r="BH202" i="2"/>
  <c r="BG202" i="2"/>
  <c r="BF202" i="2"/>
  <c r="T202" i="2"/>
  <c r="T201" i="2" s="1"/>
  <c r="R202" i="2"/>
  <c r="R201" i="2"/>
  <c r="P202" i="2"/>
  <c r="P201" i="2" s="1"/>
  <c r="BK202" i="2"/>
  <c r="BK201" i="2" s="1"/>
  <c r="J201" i="2" s="1"/>
  <c r="J59" i="2" s="1"/>
  <c r="J202" i="2"/>
  <c r="BE202" i="2" s="1"/>
  <c r="BI198" i="2"/>
  <c r="BH198" i="2"/>
  <c r="BG198" i="2"/>
  <c r="BF198" i="2"/>
  <c r="T198" i="2"/>
  <c r="R198" i="2"/>
  <c r="P198" i="2"/>
  <c r="BK198" i="2"/>
  <c r="J198" i="2"/>
  <c r="BE198" i="2" s="1"/>
  <c r="BI195" i="2"/>
  <c r="BH195" i="2"/>
  <c r="BG195" i="2"/>
  <c r="BF195" i="2"/>
  <c r="T195" i="2"/>
  <c r="R195" i="2"/>
  <c r="P195" i="2"/>
  <c r="BK195" i="2"/>
  <c r="J195" i="2"/>
  <c r="BE195" i="2" s="1"/>
  <c r="BI191" i="2"/>
  <c r="BH191" i="2"/>
  <c r="BG191" i="2"/>
  <c r="BF191" i="2"/>
  <c r="T191" i="2"/>
  <c r="R191" i="2"/>
  <c r="P191" i="2"/>
  <c r="BK191" i="2"/>
  <c r="J191" i="2"/>
  <c r="BE191" i="2" s="1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R184" i="2"/>
  <c r="P184" i="2"/>
  <c r="BK184" i="2"/>
  <c r="J184" i="2"/>
  <c r="BE184" i="2" s="1"/>
  <c r="BI180" i="2"/>
  <c r="BH180" i="2"/>
  <c r="BG180" i="2"/>
  <c r="BF180" i="2"/>
  <c r="T180" i="2"/>
  <c r="R180" i="2"/>
  <c r="P180" i="2"/>
  <c r="BK180" i="2"/>
  <c r="J180" i="2"/>
  <c r="BE180" i="2" s="1"/>
  <c r="BI177" i="2"/>
  <c r="BH177" i="2"/>
  <c r="BG177" i="2"/>
  <c r="BF177" i="2"/>
  <c r="T177" i="2"/>
  <c r="R177" i="2"/>
  <c r="P177" i="2"/>
  <c r="BK177" i="2"/>
  <c r="J177" i="2"/>
  <c r="BE177" i="2"/>
  <c r="BI174" i="2"/>
  <c r="BH174" i="2"/>
  <c r="BG174" i="2"/>
  <c r="BF174" i="2"/>
  <c r="T174" i="2"/>
  <c r="R174" i="2"/>
  <c r="P174" i="2"/>
  <c r="BK174" i="2"/>
  <c r="J174" i="2"/>
  <c r="BE174" i="2" s="1"/>
  <c r="BI170" i="2"/>
  <c r="BH170" i="2"/>
  <c r="BG170" i="2"/>
  <c r="BF170" i="2"/>
  <c r="T170" i="2"/>
  <c r="R170" i="2"/>
  <c r="P170" i="2"/>
  <c r="BK170" i="2"/>
  <c r="J170" i="2"/>
  <c r="BE170" i="2" s="1"/>
  <c r="BI167" i="2"/>
  <c r="BH167" i="2"/>
  <c r="BG167" i="2"/>
  <c r="BF167" i="2"/>
  <c r="T167" i="2"/>
  <c r="R167" i="2"/>
  <c r="P167" i="2"/>
  <c r="BK167" i="2"/>
  <c r="J167" i="2"/>
  <c r="BE167" i="2" s="1"/>
  <c r="BI164" i="2"/>
  <c r="BH164" i="2"/>
  <c r="BG164" i="2"/>
  <c r="BF164" i="2"/>
  <c r="T164" i="2"/>
  <c r="R164" i="2"/>
  <c r="P164" i="2"/>
  <c r="BK164" i="2"/>
  <c r="J164" i="2"/>
  <c r="BE164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 s="1"/>
  <c r="BI154" i="2"/>
  <c r="BH154" i="2"/>
  <c r="BG154" i="2"/>
  <c r="BF154" i="2"/>
  <c r="T154" i="2"/>
  <c r="R154" i="2"/>
  <c r="P154" i="2"/>
  <c r="BK154" i="2"/>
  <c r="J154" i="2"/>
  <c r="BE154" i="2" s="1"/>
  <c r="BI151" i="2"/>
  <c r="BH151" i="2"/>
  <c r="BG151" i="2"/>
  <c r="BF151" i="2"/>
  <c r="T151" i="2"/>
  <c r="R151" i="2"/>
  <c r="P151" i="2"/>
  <c r="BK151" i="2"/>
  <c r="J151" i="2"/>
  <c r="BE151" i="2" s="1"/>
  <c r="BI148" i="2"/>
  <c r="BH148" i="2"/>
  <c r="BG148" i="2"/>
  <c r="BF148" i="2"/>
  <c r="T148" i="2"/>
  <c r="R148" i="2"/>
  <c r="P148" i="2"/>
  <c r="BK148" i="2"/>
  <c r="J148" i="2"/>
  <c r="BE148" i="2" s="1"/>
  <c r="BI145" i="2"/>
  <c r="BH145" i="2"/>
  <c r="BG145" i="2"/>
  <c r="BF145" i="2"/>
  <c r="T145" i="2"/>
  <c r="R145" i="2"/>
  <c r="P145" i="2"/>
  <c r="BK145" i="2"/>
  <c r="J145" i="2"/>
  <c r="BE145" i="2" s="1"/>
  <c r="BI140" i="2"/>
  <c r="BH140" i="2"/>
  <c r="BG140" i="2"/>
  <c r="BF140" i="2"/>
  <c r="T140" i="2"/>
  <c r="R140" i="2"/>
  <c r="P140" i="2"/>
  <c r="BK140" i="2"/>
  <c r="J140" i="2"/>
  <c r="BE140" i="2" s="1"/>
  <c r="BI137" i="2"/>
  <c r="BH137" i="2"/>
  <c r="BG137" i="2"/>
  <c r="BF137" i="2"/>
  <c r="T137" i="2"/>
  <c r="R137" i="2"/>
  <c r="P137" i="2"/>
  <c r="BK137" i="2"/>
  <c r="J137" i="2"/>
  <c r="BE137" i="2" s="1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T131" i="2"/>
  <c r="R131" i="2"/>
  <c r="P131" i="2"/>
  <c r="BK131" i="2"/>
  <c r="J131" i="2"/>
  <c r="BE131" i="2" s="1"/>
  <c r="BI128" i="2"/>
  <c r="BH128" i="2"/>
  <c r="BG128" i="2"/>
  <c r="BF128" i="2"/>
  <c r="T128" i="2"/>
  <c r="R128" i="2"/>
  <c r="P128" i="2"/>
  <c r="BK128" i="2"/>
  <c r="J128" i="2"/>
  <c r="BE128" i="2" s="1"/>
  <c r="BI124" i="2"/>
  <c r="BH124" i="2"/>
  <c r="BG124" i="2"/>
  <c r="BF124" i="2"/>
  <c r="T124" i="2"/>
  <c r="R124" i="2"/>
  <c r="P124" i="2"/>
  <c r="BK124" i="2"/>
  <c r="J124" i="2"/>
  <c r="BE124" i="2" s="1"/>
  <c r="BI121" i="2"/>
  <c r="BH121" i="2"/>
  <c r="BG121" i="2"/>
  <c r="BF121" i="2"/>
  <c r="T121" i="2"/>
  <c r="R121" i="2"/>
  <c r="P121" i="2"/>
  <c r="BK121" i="2"/>
  <c r="J121" i="2"/>
  <c r="BE121" i="2" s="1"/>
  <c r="BI118" i="2"/>
  <c r="BH118" i="2"/>
  <c r="BG118" i="2"/>
  <c r="BF118" i="2"/>
  <c r="T118" i="2"/>
  <c r="R118" i="2"/>
  <c r="P118" i="2"/>
  <c r="BK118" i="2"/>
  <c r="J118" i="2"/>
  <c r="BE118" i="2" s="1"/>
  <c r="BI115" i="2"/>
  <c r="BH115" i="2"/>
  <c r="BG115" i="2"/>
  <c r="BF115" i="2"/>
  <c r="T115" i="2"/>
  <c r="R115" i="2"/>
  <c r="P115" i="2"/>
  <c r="BK115" i="2"/>
  <c r="J115" i="2"/>
  <c r="BE115" i="2" s="1"/>
  <c r="BI112" i="2"/>
  <c r="BH112" i="2"/>
  <c r="BG112" i="2"/>
  <c r="BF112" i="2"/>
  <c r="T112" i="2"/>
  <c r="R112" i="2"/>
  <c r="P112" i="2"/>
  <c r="BK112" i="2"/>
  <c r="J112" i="2"/>
  <c r="BE112" i="2" s="1"/>
  <c r="BI109" i="2"/>
  <c r="BH109" i="2"/>
  <c r="BG109" i="2"/>
  <c r="BF109" i="2"/>
  <c r="T109" i="2"/>
  <c r="R109" i="2"/>
  <c r="P109" i="2"/>
  <c r="BK109" i="2"/>
  <c r="J109" i="2"/>
  <c r="BE109" i="2" s="1"/>
  <c r="BI106" i="2"/>
  <c r="BH106" i="2"/>
  <c r="BG106" i="2"/>
  <c r="BF106" i="2"/>
  <c r="T106" i="2"/>
  <c r="R106" i="2"/>
  <c r="P106" i="2"/>
  <c r="BK106" i="2"/>
  <c r="J106" i="2"/>
  <c r="BE106" i="2" s="1"/>
  <c r="BI103" i="2"/>
  <c r="BH103" i="2"/>
  <c r="BG103" i="2"/>
  <c r="BF103" i="2"/>
  <c r="T103" i="2"/>
  <c r="R103" i="2"/>
  <c r="P103" i="2"/>
  <c r="BK103" i="2"/>
  <c r="J103" i="2"/>
  <c r="BE103" i="2" s="1"/>
  <c r="BI100" i="2"/>
  <c r="BH100" i="2"/>
  <c r="BG100" i="2"/>
  <c r="BF100" i="2"/>
  <c r="T100" i="2"/>
  <c r="R100" i="2"/>
  <c r="P100" i="2"/>
  <c r="BK100" i="2"/>
  <c r="J100" i="2"/>
  <c r="BE100" i="2"/>
  <c r="BI97" i="2"/>
  <c r="BH97" i="2"/>
  <c r="BG97" i="2"/>
  <c r="BF97" i="2"/>
  <c r="T97" i="2"/>
  <c r="R97" i="2"/>
  <c r="P97" i="2"/>
  <c r="BK97" i="2"/>
  <c r="J97" i="2"/>
  <c r="BE97" i="2" s="1"/>
  <c r="BI94" i="2"/>
  <c r="BH94" i="2"/>
  <c r="BG94" i="2"/>
  <c r="BF94" i="2"/>
  <c r="T94" i="2"/>
  <c r="R94" i="2"/>
  <c r="P94" i="2"/>
  <c r="BK94" i="2"/>
  <c r="J94" i="2"/>
  <c r="BE94" i="2" s="1"/>
  <c r="BI91" i="2"/>
  <c r="BH91" i="2"/>
  <c r="BG91" i="2"/>
  <c r="BF91" i="2"/>
  <c r="T91" i="2"/>
  <c r="R91" i="2"/>
  <c r="P91" i="2"/>
  <c r="BK91" i="2"/>
  <c r="J91" i="2"/>
  <c r="BE91" i="2"/>
  <c r="BI88" i="2"/>
  <c r="BH88" i="2"/>
  <c r="BG88" i="2"/>
  <c r="BF88" i="2"/>
  <c r="T88" i="2"/>
  <c r="R88" i="2"/>
  <c r="P88" i="2"/>
  <c r="BK88" i="2"/>
  <c r="J88" i="2"/>
  <c r="BE88" i="2" s="1"/>
  <c r="BI84" i="2"/>
  <c r="BH84" i="2"/>
  <c r="BG84" i="2"/>
  <c r="BF84" i="2"/>
  <c r="T84" i="2"/>
  <c r="R84" i="2"/>
  <c r="P84" i="2"/>
  <c r="BK84" i="2"/>
  <c r="J84" i="2"/>
  <c r="BE84" i="2" s="1"/>
  <c r="J77" i="2"/>
  <c r="F77" i="2"/>
  <c r="F75" i="2"/>
  <c r="E73" i="2"/>
  <c r="J51" i="2"/>
  <c r="F51" i="2"/>
  <c r="F49" i="2"/>
  <c r="E47" i="2"/>
  <c r="J18" i="2"/>
  <c r="E18" i="2"/>
  <c r="F78" i="2" s="1"/>
  <c r="J17" i="2"/>
  <c r="J12" i="2"/>
  <c r="J75" i="2" s="1"/>
  <c r="E7" i="2"/>
  <c r="E71" i="2" s="1"/>
  <c r="AS51" i="1"/>
  <c r="L47" i="1"/>
  <c r="AM46" i="1"/>
  <c r="L46" i="1"/>
  <c r="AM44" i="1"/>
  <c r="L44" i="1"/>
  <c r="L42" i="1"/>
  <c r="L41" i="1"/>
  <c r="BE93" i="4" l="1"/>
  <c r="F30" i="4" s="1"/>
  <c r="AZ54" i="1" s="1"/>
  <c r="J92" i="4"/>
  <c r="J81" i="4" s="1"/>
  <c r="J80" i="4" s="1"/>
  <c r="BK98" i="3"/>
  <c r="J98" i="3" s="1"/>
  <c r="J59" i="3" s="1"/>
  <c r="BK85" i="3"/>
  <c r="BK125" i="3"/>
  <c r="J125" i="3" s="1"/>
  <c r="J61" i="3" s="1"/>
  <c r="F34" i="3"/>
  <c r="BD53" i="1" s="1"/>
  <c r="J31" i="3"/>
  <c r="AW53" i="1" s="1"/>
  <c r="F33" i="3"/>
  <c r="BC53" i="1" s="1"/>
  <c r="F31" i="3"/>
  <c r="BA53" i="1" s="1"/>
  <c r="F32" i="3"/>
  <c r="BB53" i="1" s="1"/>
  <c r="E45" i="4"/>
  <c r="F77" i="4"/>
  <c r="T207" i="2"/>
  <c r="T206" i="2" s="1"/>
  <c r="R207" i="2"/>
  <c r="R206" i="2" s="1"/>
  <c r="BK207" i="2"/>
  <c r="BK206" i="2" s="1"/>
  <c r="J206" i="2" s="1"/>
  <c r="J60" i="2" s="1"/>
  <c r="F34" i="2"/>
  <c r="BD52" i="1" s="1"/>
  <c r="P207" i="2"/>
  <c r="P206" i="2" s="1"/>
  <c r="F32" i="2"/>
  <c r="BB52" i="1" s="1"/>
  <c r="F31" i="2"/>
  <c r="BA52" i="1" s="1"/>
  <c r="R83" i="2"/>
  <c r="R82" i="2" s="1"/>
  <c r="BK83" i="2"/>
  <c r="BK82" i="2" s="1"/>
  <c r="P83" i="2"/>
  <c r="P82" i="2" s="1"/>
  <c r="J49" i="2"/>
  <c r="F33" i="2"/>
  <c r="BC52" i="1" s="1"/>
  <c r="T83" i="2"/>
  <c r="T82" i="2" s="1"/>
  <c r="T81" i="2" s="1"/>
  <c r="J31" i="2"/>
  <c r="AW52" i="1" s="1"/>
  <c r="BK92" i="4"/>
  <c r="J60" i="4" s="1"/>
  <c r="R85" i="4"/>
  <c r="R81" i="4" s="1"/>
  <c r="R80" i="4" s="1"/>
  <c r="P81" i="4"/>
  <c r="P80" i="4" s="1"/>
  <c r="AU54" i="1" s="1"/>
  <c r="T85" i="4"/>
  <c r="J31" i="4"/>
  <c r="AW54" i="1" s="1"/>
  <c r="F33" i="4"/>
  <c r="BC54" i="1" s="1"/>
  <c r="F32" i="4"/>
  <c r="BB54" i="1" s="1"/>
  <c r="F34" i="4"/>
  <c r="BD54" i="1" s="1"/>
  <c r="BK85" i="4"/>
  <c r="J85" i="4" s="1"/>
  <c r="J59" i="4" s="1"/>
  <c r="J30" i="2"/>
  <c r="AV52" i="1" s="1"/>
  <c r="F30" i="2"/>
  <c r="AZ52" i="1" s="1"/>
  <c r="J82" i="4"/>
  <c r="J58" i="4" s="1"/>
  <c r="J30" i="3"/>
  <c r="AV53" i="1" s="1"/>
  <c r="AT53" i="1" s="1"/>
  <c r="T81" i="4"/>
  <c r="T80" i="4" s="1"/>
  <c r="J85" i="3"/>
  <c r="J58" i="3" s="1"/>
  <c r="BK84" i="3"/>
  <c r="E45" i="2"/>
  <c r="F30" i="3"/>
  <c r="AZ53" i="1" s="1"/>
  <c r="E45" i="3"/>
  <c r="F52" i="2"/>
  <c r="J49" i="4"/>
  <c r="F31" i="4"/>
  <c r="BA54" i="1" s="1"/>
  <c r="J30" i="4" l="1"/>
  <c r="AV54" i="1" s="1"/>
  <c r="AT54" i="1" s="1"/>
  <c r="J83" i="2"/>
  <c r="J58" i="2" s="1"/>
  <c r="J207" i="2"/>
  <c r="J61" i="2" s="1"/>
  <c r="BD51" i="1"/>
  <c r="W30" i="1" s="1"/>
  <c r="P81" i="2"/>
  <c r="AU52" i="1" s="1"/>
  <c r="AU51" i="1" s="1"/>
  <c r="R81" i="2"/>
  <c r="BB51" i="1"/>
  <c r="W28" i="1" s="1"/>
  <c r="BA51" i="1"/>
  <c r="W27" i="1" s="1"/>
  <c r="AT52" i="1"/>
  <c r="BC51" i="1"/>
  <c r="W29" i="1" s="1"/>
  <c r="BK81" i="4"/>
  <c r="BK80" i="4" s="1"/>
  <c r="J57" i="4"/>
  <c r="J84" i="3"/>
  <c r="J57" i="3" s="1"/>
  <c r="BK83" i="3"/>
  <c r="J83" i="3" s="1"/>
  <c r="BK81" i="2"/>
  <c r="J81" i="2" s="1"/>
  <c r="J82" i="2"/>
  <c r="J57" i="2" s="1"/>
  <c r="AZ51" i="1"/>
  <c r="AY51" i="1" l="1"/>
  <c r="AW51" i="1"/>
  <c r="AK27" i="1" s="1"/>
  <c r="AX51" i="1"/>
  <c r="W26" i="1"/>
  <c r="AV51" i="1"/>
  <c r="J27" i="2"/>
  <c r="J56" i="2"/>
  <c r="J56" i="3"/>
  <c r="J27" i="3"/>
  <c r="J56" i="4"/>
  <c r="J27" i="4"/>
  <c r="AG54" i="1" l="1"/>
  <c r="AN54" i="1" s="1"/>
  <c r="J36" i="4"/>
  <c r="AG52" i="1"/>
  <c r="J36" i="2"/>
  <c r="AG53" i="1"/>
  <c r="AN53" i="1" s="1"/>
  <c r="J36" i="3"/>
  <c r="AK26" i="1"/>
  <c r="AT51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<sst xmlns="http://schemas.openxmlformats.org/spreadsheetml/2006/main" count="2686" uniqueCount="679">
  <si>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</si>
  <si>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</si>
  <si>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</si>
  <si>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</si>
  <si>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</si>
  <si>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</si>
  <si>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</si>
  <si>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{8d15c6b7-ab15-4e06-bc17-b1d35105713e}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</si>
  <si>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</si>
  <si>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</si>
  <si>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</si>
  <si>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</si>
  <si>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</si>
  <si>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</si>
  <si>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</si>
  <si>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</si>
  <si>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P05-18</t>
  </si>
  <si>
    <t>Stavba:</t>
  </si>
  <si>
    <t>Dřevnice, Kašava ř.km 33,225-33,840 odstranění nánosů, oprava opevnění a stupňů</t>
  </si>
  <si>
    <t>KSO:</t>
  </si>
  <si>
    <t>832</t>
  </si>
  <si>
    <t>CC-CZ:</t>
  </si>
  <si>
    <t>2</t>
  </si>
  <si>
    <t>Místo:</t>
  </si>
  <si>
    <t>Kašava</t>
  </si>
  <si>
    <t>Datum:</t>
  </si>
  <si>
    <t>2. 8. 2018</t>
  </si>
  <si>
    <t>CZ-CPV:</t>
  </si>
  <si>
    <t>45000000-7</t>
  </si>
  <si>
    <t>CZ-CPA:</t>
  </si>
  <si>
    <t>42.9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</si>
  <si>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</si>
  <si>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</si>
  <si>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</si>
  <si>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</si>
  <si>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</si>
  <si>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</si>
  <si>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</si>
  <si>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 xml:space="preserve"> </t>
  </si>
  <si>
    <t>Projektant:</t>
  </si>
  <si>
    <t>24662038</t>
  </si>
  <si>
    <t>LEGENE s.r.o.</t>
  </si>
  <si>
    <t>CZ24662038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</si>
  <si>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</si>
  <si>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</si>
  <si>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</si>
  <si>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</si>
  <si>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</si>
  <si>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</si>
  <si>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</si>
  <si>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</si>
  <si>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</si>
  <si>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</si>
  <si>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</si>
  <si>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</si>
  <si>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</si>
  <si>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</si>
  <si>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</si>
  <si>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</si>
  <si>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</si>
  <si>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</si>
  <si>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</si>
  <si>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</si>
  <si>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</si>
  <si>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</si>
  <si>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</si>
  <si>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</si>
  <si>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</si>
  <si>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</si>
  <si>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</si>
  <si>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</si>
  <si>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</si>
  <si>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</si>
  <si>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</si>
  <si>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</si>
  <si>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</si>
  <si>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</si>
  <si>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</si>
  <si>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</si>
  <si>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</si>
  <si>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</si>
  <si>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</si>
  <si>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</si>
  <si>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</si>
  <si>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</si>
  <si>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</si>
  <si>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Těžení nánosů</t>
  </si>
  <si>
    <t>STA</t>
  </si>
  <si>
    <t>1</t>
  </si>
  <si>
    <t>{9530e0a5-46d4-471d-a918-47755caf470f}</t>
  </si>
  <si>
    <t>SO 02</t>
  </si>
  <si>
    <t>Oprava koryta</t>
  </si>
  <si>
    <t>{f7bb12c1-9a03-44e4-8ec7-4526b35ee768}</t>
  </si>
  <si>
    <t>VON</t>
  </si>
  <si>
    <t>Vedlejší a ostatní náklady</t>
  </si>
  <si>
    <t>{c8c1cc3f-38e4-442a-915b-f6909355fca6}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</si>
  <si>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</si>
  <si>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</si>
  <si>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</si>
  <si>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</si>
  <si>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</si>
  <si>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</si>
  <si>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</si>
  <si>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Těžení nánosů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</si>
  <si>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</si>
  <si>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</si>
  <si>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</si>
  <si>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</si>
  <si>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</si>
  <si>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</si>
  <si>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</si>
  <si>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998 - Přesun hmot</t>
  </si>
  <si>
    <t>M - Práce a dodávky M</t>
  </si>
  <si>
    <t xml:space="preserve">    46-M - Zemní práce při extr.mont.pracích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</si>
  <si>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</si>
  <si>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</si>
  <si>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</si>
  <si>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</si>
  <si>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</si>
  <si>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</si>
  <si>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</si>
  <si>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</si>
  <si>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</si>
  <si>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</si>
  <si>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</si>
  <si>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</si>
  <si>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</si>
  <si>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</si>
  <si>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</si>
  <si>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</si>
  <si>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</si>
  <si>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</si>
  <si>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</si>
  <si>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</si>
  <si>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</si>
  <si>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</si>
  <si>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02</t>
  </si>
  <si>
    <t>4</t>
  </si>
  <si>
    <t>-1489163371</t>
  </si>
  <si>
    <t>PP</t>
  </si>
  <si>
    <t>Odstranění křovin a stromů s odstraněním kořenů průměru kmene do 100 mm do sklonu terénu 1 : 5, při celkové ploše do 1 000 m2</t>
  </si>
  <si>
    <t>PSC</t>
  </si>
  <si>
    <t xml:space="preserve">Poznámka k souboru cen:_x000D_
1. Cenu -1104 lze použít jestliže se odstranění stromů a křovin neprovádí na holo._x000D_
2. Cena -1101 je určena i pro:_x000D_
a) odstraňování křovin a stromů o průměru kmene do 100 mm z ploch, jejichž celková výměra je větší než 1 000 m2 při sklonu terénu strmějším než 1 : 5;_x000D_
b) LTM při jakékoliv celkové ploše jednotlivě přes 30 m2._x000D_
3. V ceně jsou započteny i náklady na případné nutné odklizení křovin a stromů na hromady na vzdálenost do 50 m nebo naložení na dopravní prostředek._x000D_
4. Průměr kmenů stromů (křovin) se měří 0,15 m nad přilehlým terénem._x000D_
5. Množství jednotek se určí samostatně za každý objekt v m2 plochy rovné součtu půdorysných ploch omezených obalovými křivkami korun jednotlivých stromů a křovin, popř. skupin stromů a křovin, jejichž koruny se půdorysně překrývají. Jestliže by byl zmíněný součet ploch větší než půdorysná plocha staveniště, počítá se pouze s plochou staveniště._x000D_
</t>
  </si>
  <si>
    <t>VV</t>
  </si>
  <si>
    <t>13*2,5+61*2,2*2+120*2+92,15+40*2,5*2</t>
  </si>
  <si>
    <t>112101101</t>
  </si>
  <si>
    <t>Odstranění stromů listnatých průměru kmene do 300 mm</t>
  </si>
  <si>
    <t>kus</t>
  </si>
  <si>
    <t>358464372</t>
  </si>
  <si>
    <t>Odstranění stromů s odřezáním kmene a s odvětvením listnatých, průměru kmene přes 100 do 300 mm</t>
  </si>
  <si>
    <t xml:space="preserve">Poznámka k souboru cen:_x000D_
1. Ceny jsou určeny pro odstranění stromů v rámci přípravy staveniště._x000D_
2. Ceny lze použít i pro odstranění stromů ze sesuté zeminy, vývratů a polomů._x000D_
3. V ceně jsou započteny i náklady na případné nutné odklizení kmene a větví odděleně na vzdálenost do 50 m nebo s naložením na dopravní prostředek._x000D_
4. Průměr pařezu se měří v místě řezu kmene na základě dvojího na sebe kolmého měření a následného zprůměrování naměřených hodnot nejčastěji ve výšce 0,15 m. V případě přítomnosti výrazných kořenových náběhů je měření prováděno nad nimi, nejčastěji v rozmezí 0,15-0,45 m nad povrchem stávajícího terénu._x000D_
5. Ceny nelze užít v případě, kdy je nutné odstraňování stromu po částech; tyto práce lze oceňovat příslušnými cenami katalogu 823-1 Plochy a úprava území._x000D_
</t>
  </si>
  <si>
    <t>3</t>
  </si>
  <si>
    <t>112101102</t>
  </si>
  <si>
    <t>Odstranění stromů listnatých průměru kmene do 500 mm</t>
  </si>
  <si>
    <t>1863193414</t>
  </si>
  <si>
    <t>Odstranění stromů s odřezáním kmene a s odvětvením listnatých, průměru kmene přes 300 do 500 mm</t>
  </si>
  <si>
    <t>112101103</t>
  </si>
  <si>
    <t>Odstranění stromů listnatých průměru kmene do 700 mm</t>
  </si>
  <si>
    <t>214703421</t>
  </si>
  <si>
    <t>Odstranění stromů s odřezáním kmene a s odvětvením listnatých, průměru kmene přes 500 do 700 mm</t>
  </si>
  <si>
    <t>5</t>
  </si>
  <si>
    <t>112101104</t>
  </si>
  <si>
    <t>Odstranění stromů listnatých průměru kmene do 900 mm</t>
  </si>
  <si>
    <t>1527716676</t>
  </si>
  <si>
    <t>Odstranění stromů s odřezáním kmene a s odvětvením listnatých, průměru kmene přes 700 do 900 mm</t>
  </si>
  <si>
    <t>6</t>
  </si>
  <si>
    <t>112101105</t>
  </si>
  <si>
    <t>Odstranění stromů listnatých průměru kmene do 1100 mm</t>
  </si>
  <si>
    <t>228209799</t>
  </si>
  <si>
    <t>Odstranění stromů s odřezáním kmene a s odvětvením listnatých, průměru kmene přes 900 do 1100 mm</t>
  </si>
  <si>
    <t>7</t>
  </si>
  <si>
    <t>112101106</t>
  </si>
  <si>
    <t>Odstranění stromů listnatých průměru kmene do 1300 mm</t>
  </si>
  <si>
    <t>-1676451083</t>
  </si>
  <si>
    <t>Odstranění stromů s odřezáním kmene a s odvětvením listnatých, průměru kmene přes 1100 do 1300 mm</t>
  </si>
  <si>
    <t>8</t>
  </si>
  <si>
    <t>112101107</t>
  </si>
  <si>
    <t>Odstranění stromů listnatých průměru kmene do 1500 mm</t>
  </si>
  <si>
    <t>-509170187</t>
  </si>
  <si>
    <t>Odstranění stromů s odřezáním kmene a s odvětvením listnatých, průměru kmene přes 1300 do 1500 mm</t>
  </si>
  <si>
    <t>9</t>
  </si>
  <si>
    <t>112201101</t>
  </si>
  <si>
    <t>Odstranění pařezů D do 300 mm</t>
  </si>
  <si>
    <t>-191333872</t>
  </si>
  <si>
    <t>Odstranění pařezů s jejich vykopáním, vytrháním nebo odstřelením, s přesekáním kořenů průměru přes 100 do 300 mm</t>
  </si>
  <si>
    <t xml:space="preserve">Poznámka k souboru cen:_x000D_
1. Ceny lze použít i pro odstranění pařezů ze sesuté zeminy, vývratů a polomů._x000D_
2. V ceně jsou započteny i náklady na případné nutné odklizení pařezů na hromady na vzdálenost do 50 m nebo naložení na dopravní prostředek._x000D_
3. Mají-li se odstraňovat pařezy z pokáceného souvislého lesního porostu, lze počet pařezů stanovit s přihlédnutím k tabulce v příloze č. 1._x000D_
4. Zásyp jam po pařezech se oceňuje cenami souboru cen 174 20-12 této části katalogu._x000D_
5. Průměr pařezu se měří v místě řezu kmene na základě dvojího na sebe kolmého měření a následného zprůměrování naměřených hodnot._x000D_
</t>
  </si>
  <si>
    <t>10</t>
  </si>
  <si>
    <t>112201102</t>
  </si>
  <si>
    <t>Odstranění pařezů D do 500 mm</t>
  </si>
  <si>
    <t>1097230906</t>
  </si>
  <si>
    <t>Odstranění pařezů s jejich vykopáním, vytrháním nebo odstřelením, s přesekáním kořenů průměru přes 300 do 500 mm</t>
  </si>
  <si>
    <t>11</t>
  </si>
  <si>
    <t>112201103</t>
  </si>
  <si>
    <t>Odstranění pařezů D do 700 mm</t>
  </si>
  <si>
    <t>-1767596348</t>
  </si>
  <si>
    <t>Odstranění pařezů s jejich vykopáním, vytrháním nebo odstřelením, s přesekáním kořenů průměru přes 500 do 700 mm</t>
  </si>
  <si>
    <t>12</t>
  </si>
  <si>
    <t>112201104</t>
  </si>
  <si>
    <t>Odstranění pařezů D do 900 mm</t>
  </si>
  <si>
    <t>-984277226</t>
  </si>
  <si>
    <t>Odstranění pařezů s jejich vykopáním, vytrháním nebo odstřelením, s přesekáním kořenů průměru přes 700 do 900 mm</t>
  </si>
  <si>
    <t>13</t>
  </si>
  <si>
    <t>112201105</t>
  </si>
  <si>
    <t>Odstranění pařezů D přes 900 mm</t>
  </si>
  <si>
    <t>384190797</t>
  </si>
  <si>
    <t>Odstranění pařezů s jejich vykopáním, vytrháním nebo odstřelením, s přesekáním kořenů průměru přes 900 mm</t>
  </si>
  <si>
    <t>14</t>
  </si>
  <si>
    <t>124203101</t>
  </si>
  <si>
    <t>Vykopávky do 1000 m3 pro koryta vodotečí v hornině tř. 3</t>
  </si>
  <si>
    <t>m3</t>
  </si>
  <si>
    <t>137050995</t>
  </si>
  <si>
    <t>Vykopávky pro koryta vodotečí s přehozením výkopku na vzdálenost do 3 m nebo s naložením na dopravní prostředek v hornině tř. 3 do 1 000 m3</t>
  </si>
  <si>
    <t xml:space="preserve">Poznámka k souboru cen:_x000D_
1. Ceny lze použít i pro nezapažené odkopávky a prokopávky při úpravě území kolem vodotečí vně svislých ploch proložených projektovanými břehovými čarami souvisejí-li tyto odkopávky a prokopávky s prováděnými vykopávkami pro koryta vodotečí._x000D_
2. Ceny nelze použít pro:_x000D_
a) vykopávky koryt vodotečí, které jsou dle projektu pod úrovní pracovní hladiny vody; tyto zemní práce se oceňují cenami souboru cen 127 . 0-11 Vykopávky pod vodou strojně části A 01 tohoto katalogu,_x000D_
b) vykopávky koryt vodotečí v prostorách s rozepřeným nebo vzepřeným pažením; tyto zemní práce se oceňují cenami souboru cen 131 . 0-12 Hloubení zapažených jam a zářezů části A 01 tohoto katalogu, štětová stěna vzepřená nebo rozepřená, se z hlediska ocenění považuje za vzepřené nebo rozepřené pažení;_x000D_
c) vykopávky pod obrysem výkopu pro koryta vodotečí (pro opěrné zdi, patky, soustřeďovací stavby apod.); tyto zemní práce se oceňují podle své povahy cenami souboru cen 131 . 0-11 Hloubení nezapažených jam, 131 . 0-12 Hloubení zapažených jam, 132 . 0-11 Hloubení rýh do 600 mm, 132 . 0-12 Hloubení rýh do 2000 mm, 132 . 0-14 Hloubená vykopávka pod základy ručně 133 . 0- . 0 Hloubení zapažených i nezapažených šachet části A01 tohoto katalogu,_x000D_
d) hloubení zatrubněných nebo zastropených koryt vodotečí; tyto práce se oceňují cenami souboru cen 123 . 0-21 Vykopávky zářezů se šikmými stěnami pro podzemní vedení části A 02_x000D_
3. V cenách jsou započteny náklady na svislé přemístění výkopku do 4 m. Svislé přemístění z hloubky přes 4 m se oceňuje podle projektu (rampy, přehození apod.)._x000D_
4. Předepisuje-li projekt rozprostřít výkopek získaný vykopávkou pro koryta vodotečí, oceňuje se toto rozprostření cenou 171 20-1101 Uložení sypaniny do nezhutněných násypů a vodorovné přemístění výkopku cenami souboru cen 162 .0-31 Vodorovné přemístění výkopku z rýh podzemních stěn části A 01 tohoto katalogu._x000D_
5. Pro volbu ceny je rozhodující součet vykopávek pro koryta vodotečí, oceňovaných cenami tohoto souboru cen, zatrubněných koryt vodotečí, oceňovaných podle pozn. č. 2 odst. d) i zapažených vykopávek oceňovaných podle pozn. č. 2 odst. b) tohoto souboru cen._x000D_
</t>
  </si>
  <si>
    <t>801,8*1,1</t>
  </si>
  <si>
    <t>124203109</t>
  </si>
  <si>
    <t>Příplatek k vykopávkám pro koryta vodotečí v hornině tř. 3 za lepivost</t>
  </si>
  <si>
    <t>1992350002</t>
  </si>
  <si>
    <t>Vykopávky pro koryta vodotečí s přehozením výkopku na vzdálenost do 3 m nebo s naložením na dopravní prostředek v hornině tř. 3 Příplatek k cenám za lepivost horniny tř. 3</t>
  </si>
  <si>
    <t>16</t>
  </si>
  <si>
    <t>162201431</t>
  </si>
  <si>
    <t>Vodorovné přemístění větví stromů listnatých do 2 km D kmene do 300 mm</t>
  </si>
  <si>
    <t>-980391730</t>
  </si>
  <si>
    <t>Vodorovné přemístění větví, kmenů nebo pařezů s naložením, složením a dopravou do 2000 m větví stromů listnatých, průměru kmene přes 100 do 300 mm</t>
  </si>
  <si>
    <t xml:space="preserve">Poznámka k souboru cen:_x000D_
1. Průměr kmene i pařezu se měří v místě řezu._x000D_
2. Měrná jednotka je 1 strom._x000D_
</t>
  </si>
  <si>
    <t>17</t>
  </si>
  <si>
    <t>162201432</t>
  </si>
  <si>
    <t>Vodorovné přemístění větví stromů listnatých do 2 km D kmene do 500 mm</t>
  </si>
  <si>
    <t>731909880</t>
  </si>
  <si>
    <t>Vodorovné přemístění větví, kmenů nebo pařezů s naložením, složením a dopravou do 2000 m větví stromů listnatých, průměru kmene přes 300 do 500 mm</t>
  </si>
  <si>
    <t>18</t>
  </si>
  <si>
    <t>162201433</t>
  </si>
  <si>
    <t>Vodorovné přemístění větví stromů listnatých do 2 km D kmene do 700 mm</t>
  </si>
  <si>
    <t>1682516575</t>
  </si>
  <si>
    <t>Vodorovné přemístění větví, kmenů nebo pařezů s naložením, složením a dopravou do 2000 m větví stromů listnatých, průměru kmene přes 500 do 700 mm</t>
  </si>
  <si>
    <t>19</t>
  </si>
  <si>
    <t>162201434</t>
  </si>
  <si>
    <t>Vodorovné přemístění větví stromů listnatých do 2 km D kmene do 900 mm</t>
  </si>
  <si>
    <t>-2064434038</t>
  </si>
  <si>
    <t>Vodorovné přemístění větví, kmenů nebo pařezů s naložením, složením a dopravou do 2000 m větví stromů listnatých, průměru kmene přes 700 do 900 mm</t>
  </si>
  <si>
    <t>1542985676</t>
  </si>
  <si>
    <t>-1783497709</t>
  </si>
  <si>
    <t>162201451</t>
  </si>
  <si>
    <t>Vodorovné přemístění pařezů do 2 km D do 300 mm</t>
  </si>
  <si>
    <t>1929220700</t>
  </si>
  <si>
    <t>Vodorovné přemístění větví, kmenů nebo pařezů s naložením, složením a dopravou do 2000 m pařezů kmenů, průměru přes 100 do 300 mm</t>
  </si>
  <si>
    <t>162201452</t>
  </si>
  <si>
    <t>Vodorovné přemístění pařezů do 2 km D do 500 mm</t>
  </si>
  <si>
    <t>1832550231</t>
  </si>
  <si>
    <t>Vodorovné přemístění větví, kmenů nebo pařezů s naložením, složením a dopravou do 2000 m pařezů kmenů, průměru přes 300 do 500 mm</t>
  </si>
  <si>
    <t>162201453</t>
  </si>
  <si>
    <t>Vodorovné přemístění pařezů do 2 km D do 700 mm</t>
  </si>
  <si>
    <t>-1606720605</t>
  </si>
  <si>
    <t>Vodorovné přemístění větví, kmenů nebo pařezů s naložením, složením a dopravou do 2000 m pařezů kmenů, průměru přes 500 do 700 mm</t>
  </si>
  <si>
    <t>162201454</t>
  </si>
  <si>
    <t>Vodorovné přemístění pařezů do 2 km D do 900 mm</t>
  </si>
  <si>
    <t>-1061146327</t>
  </si>
  <si>
    <t>Vodorovné přemístění větví, kmenů nebo pařezů s naložením, složením a dopravou do 2000 m pařezů kmenů, průměru přes 700 do 900 mm</t>
  </si>
  <si>
    <t>162301501</t>
  </si>
  <si>
    <t>Vodorovné přemístění křovin do 5 km D kmene do 100 mm</t>
  </si>
  <si>
    <t>-199688826</t>
  </si>
  <si>
    <t>Vodorovné přemístění smýcených křovin do průměru kmene 100 mm na vzdálenost do 5 000 m</t>
  </si>
  <si>
    <t xml:space="preserve">Poznámka k souboru cen:_x000D_
1. Ceny nelze použít pro přemístění křovin do 50 m; toto přemístění je započteno v cenách souboru cen 111 20-11 Odstranění křovin a stromů s odstraněním kořenů této části a 111 20-32 Odstranění křovin a stromů s ponecháním kořenů části A 03 Zemní práce pro objekty oborů 831 až 833._x000D_
2. V cenách jsou započteny i náklady na složení křovin z dopravního prostředku do hromad na vykázaném místě._x000D_
</t>
  </si>
  <si>
    <t>162401102</t>
  </si>
  <si>
    <t>Vodorovné přemístění do 2000 m výkopku/sypaniny z horniny tř. 1 až 4</t>
  </si>
  <si>
    <t>294559729</t>
  </si>
  <si>
    <t>Vodorovné přemístění výkopku nebo sypaniny po suchu na obvyklém dopravním prostředku, bez naložení výkopku, avšak se složením bez rozhrnutí z horniny tř. 1 až 4 na vzdálenost přes 1 500 do 2 000 m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</si>
  <si>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</si>
  <si>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162701105</t>
  </si>
  <si>
    <t>Vodorovné přemístění do 10000 m výkopku/sypaniny z horniny tř. 1 až 4</t>
  </si>
  <si>
    <t>544083559</t>
  </si>
  <si>
    <t>Vodorovné přemístění výkopku nebo sypaniny po suchu na obvyklém dopravním prostředku, bez naložení výkopku, avšak se složením bez rozhrnutí z horniny tř. 1 až 4 na vzdálenost přes 9 000 do 10 000 m</t>
  </si>
  <si>
    <t>162701109</t>
  </si>
  <si>
    <t>Příplatek k vodorovnému přemístění výkopku/sypaniny z horniny tř. 1 až 4 ZKD 1000 m přes 10000 m</t>
  </si>
  <si>
    <t>678800936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</si>
  <si>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</si>
  <si>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541,35*12 'Přepočtené koeficientem množství</t>
  </si>
  <si>
    <t>167101102</t>
  </si>
  <si>
    <t>Nakládání výkopku z hornin tř. 1 až 4 přes 100 m3</t>
  </si>
  <si>
    <t>-647554055</t>
  </si>
  <si>
    <t>Nakládání, skládání a překládání neulehlého výkopku nebo sypaniny nakládání, množství přes 100 m3, z 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</si>
  <si>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</si>
  <si>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171201201</t>
  </si>
  <si>
    <t>Uložení sypaniny na skládky</t>
  </si>
  <si>
    <t>-161721060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</si>
  <si>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</si>
  <si>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171201211</t>
  </si>
  <si>
    <t>Poplatek za uložení stavebního odpadu - zeminy a kameniva na skládce</t>
  </si>
  <si>
    <t>t</t>
  </si>
  <si>
    <t>-1981718034</t>
  </si>
  <si>
    <t>Poplatek za uložení stavebního odpadu na skládce (skládkovné) zeminy a kameniva zatříděného do Katalogu odpadů pod kódem 170 504</t>
  </si>
  <si>
    <t xml:space="preserve">Poznámka k souboru cen:_x000D_
1. Ceny uvedené v souboru cen lze po dohodě upravit podle místních podmínek._x000D_
</t>
  </si>
  <si>
    <t>541,35*2 'Přepočtené koeficientem množství</t>
  </si>
  <si>
    <t>181411122</t>
  </si>
  <si>
    <t>Založení lučního trávníku výsevem plochy do 1000 m2 ve svahu do 1:2</t>
  </si>
  <si>
    <t>1688932039</t>
  </si>
  <si>
    <t>Založení trávníku na půdě předem připravené plochy do 1000 m2 výsevem včetně utažení lučního na svahu přes 1:5 do 1:2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</si>
  <si>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</si>
  <si>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M</t>
  </si>
  <si>
    <t>00572474</t>
  </si>
  <si>
    <t>osivo směs travní krajinná-svahová</t>
  </si>
  <si>
    <t>kg</t>
  </si>
  <si>
    <t>-394271421</t>
  </si>
  <si>
    <t>3039,24*0,04</t>
  </si>
  <si>
    <t>121,57*1,015 'Přepočtené koeficientem množství</t>
  </si>
  <si>
    <t>181951102</t>
  </si>
  <si>
    <t>Úprava pláně v hornině tř. 1 až 4 se zhutněním</t>
  </si>
  <si>
    <t>722080558</t>
  </si>
  <si>
    <t>Úprava pláně vyrovnáním výškových rozdílů v hornině tř. 1 až 4 se zhutněním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</si>
  <si>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důvodu._x000D_
2. Ceny nelze použít pro urovnání lavic (berem) šířky do 3 m přerušujících svahy, pro urovnání dna silničních a železničních příkopů pro jakoukoliv šířku dna; toto urovnání se oceňuje cenami souboru cen 182 .0-1 Svahování._x000D_
3. Urovnání ploch ve sklonu přes 1 : 5 se oceňuje cenami souboru cen 182 . 0-11 Svahování trvalých svahů do projektovaných profilů._x000D_
4. Náklady na urovnání dna a stěn při čištění příkopů pozemních komunikací jsou započteny v cenách souborů cen 938 90-2 . Čištění příkopů komunikací v suchu nebo ve vodě části A02 Zemní práce pro objekty oborů 821 až 828._x000D_
5. Míru zhutnění určuje projekt. Ceny se zhutněním jsou určeny pro jakoukoliv míru zhutnění._x000D_
</t>
  </si>
  <si>
    <t>232,2/0,1</t>
  </si>
  <si>
    <t>182101101</t>
  </si>
  <si>
    <t>Svahování v zářezech v hornině tř. 1 až 4</t>
  </si>
  <si>
    <t>246847974</t>
  </si>
  <si>
    <t>Svahování trvalých svahů do projektovaných profilů s potřebným přemístěním výkopku při svahování v zářezech v hornině tř. 1 až 4</t>
  </si>
  <si>
    <t xml:space="preserve">Poznámka k souboru cen:_x000D_
1. Ceny jsou určeny pro svahování všech nově zřizovaných ploch výkopů nebo násypů ve sklonu přes 1 : 5 a pro úpravu lavic (berem) šířky do 3 m přerušujících svahy, pod jakékoliv zpevnění ploch, pod humusování, drnování apod., pro úpravy dna a stěn silničních a železničních příkopů a pro úpravy dna šířky do 1 m melioračních kanálů a vodotečí._x000D_
2. Ceny nelze použít pro urovnání stěn příkopů při čištění; toto urovnání se oceňuje cenami souboru cen 938 90-2 . čištění příkopů komunikací v suchu nebo ve vodě A02 Zemní práce pro objekty oborů 821 až 828._x000D_
3. Úprava ploch vodorovných nebo ve sklonu do 1 : 5 s výjimkou ustanovení v poznámce č. 1 se oceňuje cenami souboru cen 181 *0-11 Úprava pláně vyrovnáním výškových rozdílů._x000D_
</t>
  </si>
  <si>
    <t>185803112</t>
  </si>
  <si>
    <t>Ošetření trávníku shrabáním ve svahu do 1:2</t>
  </si>
  <si>
    <t>-1448979594</t>
  </si>
  <si>
    <t>Ošetření trávníku jednorázové na svahu přes 1:5 do 1:2</t>
  </si>
  <si>
    <t xml:space="preserve">Poznámka k souboru cen:_x000D_
1. V cenách nejsou započteny náklady na :_x000D_
a) vypletí; tyto práce se oceňují cenami části C02 souboru cen 185 80-42 Vypletí,_x000D_
b) zalití; tyto práce se oceňují cenami části C02 souboru cen 185 80-43 Zalití rostlin vodou_x000D_
c) chemické odplevelení; tyto práce se oceňují cenami části A02 souboru cen 184 80-22 Chemické odplevelení trávníku,_x000D_
d) hnojení; tyto práce se oceňuji cenami části A02 souboru cen 184 85-11 Hnojení roztokem hnojiva nebo 185 80-21 Hnojení._x000D_
2. V cenách jsou započteny i náklady na pokosení se shrabáním, naložením shrabu na dopravní prostředek s odvezením do vzdálenosti 20 km a vyložením shrabu._x000D_
3. V cenách o sklonu svahu přes 1:1 jsou uvažovány podmínky pro svahy běžně schůdné; bez použití lezeckých technik. V případě použití lezeckých technik se tyto náklady oceňují individuálně._x000D_
</t>
  </si>
  <si>
    <t>998</t>
  </si>
  <si>
    <t>Přesun hmot</t>
  </si>
  <si>
    <t>998332011</t>
  </si>
  <si>
    <t>Přesun hmot pro úpravy vodních toků a kanály</t>
  </si>
  <si>
    <t>-200260742</t>
  </si>
  <si>
    <t>Přesun hmot pro úpravy vodních toků a kanály, hráze rybníků apod. dopravní vzdálenost do 500 m</t>
  </si>
  <si>
    <t xml:space="preserve">Poznámka k souboru cen:_x000D_
1. Ceny jsou určeny pro jakoukoliv konstrukčně-materiálovou charakteristiku._x000D_
</t>
  </si>
  <si>
    <t>0,126+32,212</t>
  </si>
  <si>
    <t>Práce a dodávky M</t>
  </si>
  <si>
    <t>46-M</t>
  </si>
  <si>
    <t>Zemní práce při extr.mont.pracích</t>
  </si>
  <si>
    <t>460030028</t>
  </si>
  <si>
    <t>Ostatní práce štěpkování netěžitelného porostu s odvozem</t>
  </si>
  <si>
    <t>prms</t>
  </si>
  <si>
    <t>64</t>
  </si>
  <si>
    <t>-50323543</t>
  </si>
  <si>
    <t>Přípravné terénní práce štěpkování netěžitelného porostu s odvozem</t>
  </si>
  <si>
    <t xml:space="preserve">Poznámka k souboru cen:_x000D_
1. V cenách -0001 až -0007 nejsou zahrnuty náklady na odstranění kamenů, kořenů a ostatních nevhodných přimísenin, tyto práce se oceňují individuálně._x000D_
2. U cen -0021 až -0025 se u středně hustého porostu uvažuje hustota do 3 ks/m2, u hustého porostu přes 3 ks/m2._x000D_
3. U ceny -0092 se počítá první vytržený obrubník trojnásobnou délkou._x000D_
</t>
  </si>
  <si>
    <t>1*0,101+1*0,291+11*0,485+1*0,978+7*1,471+6*2,052+6*2,705</t>
  </si>
  <si>
    <t>(13*2,5+61*2,2*2+120*2+92,15+40*2,5*2)*0,028</t>
  </si>
  <si>
    <t>460650141</t>
  </si>
  <si>
    <t>Zřízení provizorní příjezdové komunikace ze silničních panelů se štěrkovým ložem</t>
  </si>
  <si>
    <t>-672803113</t>
  </si>
  <si>
    <t>Vozovky a chodníky zřízení provizorní příjezdové komunikace z panelů silničních včetně úpravy podkladní pláně se štěrkovým ložem</t>
  </si>
  <si>
    <t xml:space="preserve">Poznámka k souboru cen:_x000D_
1. V cenách -0031 až -0035 nejsou započteny náklady na získání sypaniny a její přemístění k místu zabudování._x000D_
2. V ceně -0141 nejsou započteny náklady na dodání silničních panelů. Tato dodávka se oceňuje ve specifikaci._x000D_
3. V cenách -0151 až -0153 nejsou započteny náklady na dodávku kostek. Tato dodávka se oceňuje ve specifikaci._x000D_
4. V cenách -0161 až -0162 nejsou započteny náklady na dodávku dlaždic. Tato dodávka se oceňuje ve specifikaci._x000D_
5. V cenách -0901 až -0932 nejsou započteny náklady na dodávku kameniva, kostek a dlaždic.Tato dodávka se oceňuje ve specifikaci_x000D_
</t>
  </si>
  <si>
    <t>3*12*2</t>
  </si>
  <si>
    <t>59381001</t>
  </si>
  <si>
    <t>panel silniční 300x120x15 cm</t>
  </si>
  <si>
    <t>128</t>
  </si>
  <si>
    <t>252513724</t>
  </si>
  <si>
    <t>(3*12*2)/(3*1,2)</t>
  </si>
  <si>
    <t>SO 02 - Oprava koryta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</si>
  <si>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</si>
  <si>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</si>
  <si>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</si>
  <si>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</si>
  <si>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153191121</t>
  </si>
  <si>
    <t>Zřízení těsnění hradicích stěn ze zhutněné sypaniny</t>
  </si>
  <si>
    <t>-929361144</t>
  </si>
  <si>
    <t>Těsnění hradicích stěn nepropustnou hrázkou ze zhutněné sypaniny při stěně nebo nepropustnou výplní ze zhutněné sypaniny mezi stěnami zřízení</t>
  </si>
  <si>
    <t xml:space="preserve">Poznámka k souboru cen:_x000D_
1. Dodání sypaniny se oceňuje ve specifikaci._x000D_
2. V cenách -1121 a -1131 jsou započteny i náklady na potřebné přemístění sypaniny až do vzdálenosti 40 m._x000D_
3. Množství měrných jednotek se určuje v m3 zřizovaného těsnění, míru hutnění předepíše projekt._x000D_
4. Cenu lze použít pro jakoukoliv míru zhutnění._x000D_
</t>
  </si>
  <si>
    <t>615*0,5*0,5</t>
  </si>
  <si>
    <t>58331200</t>
  </si>
  <si>
    <t>štěrkopísek netříděný zásypový materiál</t>
  </si>
  <si>
    <t>985543421</t>
  </si>
  <si>
    <t>153,75*1,67 'Přepočtené koeficientem množství</t>
  </si>
  <si>
    <t>153191131</t>
  </si>
  <si>
    <t>Odstranění těsnění hradicích stěn ze zhutněné sypaniny</t>
  </si>
  <si>
    <t>-2130591485</t>
  </si>
  <si>
    <t>Těsnění hradicích stěn nepropustnou hrázkou ze zhutněné sypaniny při stěně nebo nepropustnou výplní ze zhutněné sypaniny mezi stěnami odstranění</t>
  </si>
  <si>
    <t>Vodorovné konstrukce</t>
  </si>
  <si>
    <t>451315111</t>
  </si>
  <si>
    <t>Podkladní nebo vyrovnávací vrstva z betonu C25/30 tl 100 mm</t>
  </si>
  <si>
    <t>-280590987</t>
  </si>
  <si>
    <t>Podkladní nebo vyrovnávací vrstva z betonu prostého tř. C 25/30, ve vrstvě do 100 mm</t>
  </si>
  <si>
    <t xml:space="preserve">Poznámka k souboru cen:_x000D_
1. V ceně nejsou započteny náklady na úpravu úložné spáry; tyto práce se oceňují cenou 967 04-1111 - úprava úložné spáry v části B 01 tohoto katalogu._x000D_
</t>
  </si>
  <si>
    <t>11,5*2*2</t>
  </si>
  <si>
    <t>461211711</t>
  </si>
  <si>
    <t>Patka z lomového kamene pro dlažbu na sucho bez výplně spár</t>
  </si>
  <si>
    <t>-362074080</t>
  </si>
  <si>
    <t>Patka z lomového kamene lomařsky upraveného pro dlažbu zděná na sucho bez výplně spár</t>
  </si>
  <si>
    <t xml:space="preserve">Poznámka k souboru cen:_x000D_
1. Ceny lze použít i pro patky, které podpírají pohoz, vegetační, popř. jiné opevnění svahu._x000D_
2. Ceny neplatí pro zřízení záhozových patek z lomového kamene. Tyto se oceňují cenami souboru cen 462 51-11 Zához z lomového kamene._x000D_
3. V cenách jsou započteny i náklady na úpravu povrchu viditelných ploch patky._x000D_
4. Objem se stanoví v m3 konstrukce patky._x000D_
</t>
  </si>
  <si>
    <t>140*0,5*0,6*2</t>
  </si>
  <si>
    <t>462511370</t>
  </si>
  <si>
    <t>Zához z lomového kamene bez proštěrkování z terénu hmotnost nad 200 do 500 kg</t>
  </si>
  <si>
    <t>1957358696</t>
  </si>
  <si>
    <t>Zához z lomového kamene neupraveného záhozového bez proštěrkování z terénu, hmotnosti jednotlivých kamenů přes 200 do 500 kg</t>
  </si>
  <si>
    <t xml:space="preserve">Poznámka k souboru cen:_x000D_
1. Ceny lze použít i pro záhozovou patku z lomového kamene._x000D_
2. Ceny neplatí pro zřízení konstrukce balvanitého skluzu; tento se oceňuje cenou 467 51-0111 Balvanitý skluz z lomového kamene._x000D_
3. V cenách jsou započteny i náklady na úpravu jednotlivých velkých kamenů hmotnosti přes 500 kg dodatečným rozpojením na místě uložení._x000D_
4. Množství měrných jednotek_x000D_
a) záhozu se stanoví v m3 konstrukce záhozu,_x000D_
b) příplatků se stanoví v m2 upravovaných ploch záhozu._x000D_
</t>
  </si>
  <si>
    <t>(31,85+56,37)*0,5+50</t>
  </si>
  <si>
    <t>463212111</t>
  </si>
  <si>
    <t>Rovnanina z lomového kamene upraveného s vyklínováním spár úlomky kamene</t>
  </si>
  <si>
    <t>-1310207008</t>
  </si>
  <si>
    <t>Rovnanina z lomového kamene upraveného, tříděného jakékoliv tloušťky rovnaniny s vyklínováním spár a dutin úlomky kamene</t>
  </si>
  <si>
    <t xml:space="preserve">Poznámka k souboru cen:_x000D_
1. Ceny lze použít i pro rovnaniny za opěrami a křídly pro jakýkoliv jejich sklon._x000D_
2. Ceny neplatí s výjimkou rovnanin za opěrami a křídly pro rovnaninu o sklonu přes 1:1; tyto se oceňují cenami 321 21-4511 Zdivo nadzákladové z lomového kamene na sucho s tím, že vyplnění spár a dutin těženým kamenivem se oceňuje cenou 469 57-1112 Vyplnění otvorů kamenivem těženým v množství 0,25 m3 kameniva na 1 m3 rovnaniny._x000D_
3. Množství měrných jednotek_x000D_
a) rovnaniny se stanoví v m3 konstrukce rovnaniny,_x000D_
b) příplatků se stanoví v m2 vypracovaných líců._x000D_
</t>
  </si>
  <si>
    <t>463212191</t>
  </si>
  <si>
    <t>Příplatek za vypracováni líce rovnaniny</t>
  </si>
  <si>
    <t>-347785218</t>
  </si>
  <si>
    <t>Rovnanina z lomového kamene upraveného, tříděného Příplatek k cenám za vypracování líce</t>
  </si>
  <si>
    <t>465513227</t>
  </si>
  <si>
    <t>Dlažba z lomového kamene na cementovou maltu s vyspárováním tl 250 mm pro hydromeliorace</t>
  </si>
  <si>
    <t>-1540702820</t>
  </si>
  <si>
    <t>Dlažba z lomového kamene lomařsky upraveného na cementovou maltu, s vyspárováním cementovou maltou, tl. kamene 250 mm</t>
  </si>
  <si>
    <t xml:space="preserve">Poznámka k souboru cen:_x000D_
1. Ceny neplatí pro:_x000D_
a) dlažby o sklonu přes 1:1; tyto se oceňují příslušnými cenami souboru cen 326 21-1 . Zdivo nadzákladové z lomového kamene upraveného._x000D_
2. V cenách nejsou započteny náklady na:_x000D_
a) podkladní betonové lože; toto se oceňuje cenami souboru cen 451 31-51 Podkladní a výplňové vrstvy z betonu prostého,_x000D_
b) lože z kameniva; toto se oceňuje cenami souboru cen 451 . . - . . Lože z kameniva._x000D_
3. Plocha se stanoví v m2 rozvinuté lícní plochy dlažby._x000D_
</t>
  </si>
  <si>
    <t>Úpravy povrchů, podlahy a osazování výplní</t>
  </si>
  <si>
    <t>628635512</t>
  </si>
  <si>
    <t>Vyplnění spár zdiva z lomového kamene maltou cementovou na hl do 70 mm s vyspárováním</t>
  </si>
  <si>
    <t>-1027664691</t>
  </si>
  <si>
    <t>Vyplnění spár dosavadních konstrukcí zdiva cementovou maltou s vyčištěním spár hloubky do 70 mm, zdiva z lomového kamene s vyspárováním</t>
  </si>
  <si>
    <t xml:space="preserve">Poznámka k souboru cen:_x000D_
1. V cenách nejsou započteny náklady na vysekání spár; tyto práce se oceňují cenami souboru cen 938 90-31 Dokončovací práce na dosavadních konstrukcích - vysekání spár._x000D_
2. Množství jednotek se stanoví v m2 rozvinuté upravované plochy._x000D_
</t>
  </si>
  <si>
    <t>Ostatní konstrukce a práce, bourání</t>
  </si>
  <si>
    <t>938903111</t>
  </si>
  <si>
    <t>Vysekání spár hl do 70 mm v dlažbě z lomového kamene</t>
  </si>
  <si>
    <t>-851202551</t>
  </si>
  <si>
    <t>Dokončovací práce na dosavadních konstrukcích vysekání spár s očištěním zdiva nebo dlažby, s naložením suti na dopravní prostředek nebo s odklizením na hromady do vzdálenosti 50 m při hloubce spáry do 70 mm v dlažbě z lomového kamene</t>
  </si>
  <si>
    <t xml:space="preserve">Poznámka k souboru cen:_x000D_
1. Příplatek -4911 lze použít i pro další svislé přemístění odstraňovaného porostu, jehož odstranění se oceňuje cenami -2131 a -2132._x000D_
2. V cenách nejsou započteny náklady na odstranění porostu, suti nebo bahna na hromady ve vzdálenosti přes 50 m; tyto se oceňují cenami souboru cen 997 32-1 Vodorovná doprava suti a vybouraných hmot části B01 katalogu._x000D_
3. Množství měrných jednotek se stanoví:_x000D_
a) u cen -1101 až -3211 v m2 rozvinuté upravované plochy,_x000D_
b) u cen -4111 a -4911 v m3 prostoru, z něhož bylo odstraněno bahno,_x000D_
c) u ceny -8311 v ks mezníků nebo značek._x000D_
</t>
  </si>
  <si>
    <t>960111221</t>
  </si>
  <si>
    <t>Bourání vodních staveb z dílců prefabrikovaných betonových a železobetonových, z vodní hladiny</t>
  </si>
  <si>
    <t>-1025827523</t>
  </si>
  <si>
    <t>Bourání konstrukcí vodních staveb z hladiny, s naložením vybouraných hmot a suti na dopravní prostředek nebo s odklizením na hromady do vzdálenosti 20 m z dílců prefabrikovaných betonových a železobetonových</t>
  </si>
  <si>
    <t xml:space="preserve">Poznámka k souboru cen:_x000D_
1. Ceny jsou určeny:_x000D_
a) cena 960 11-1221 i pro bourání:_x000D_
- konstrukcí z prostého nebo prokládaného betonu a asfaltobetonu,_x000D_
- patky z prefabrikátů,_x000D_
- záhozu z betonových bloků,_x000D_
- dlažby z kamene,_x000D_
- dlažby z betonových desek a tvárnic,_x000D_
- skruží studní pro kontrolní měření, pozorování čerpání vody,_x000D_
- prefabrikovaných obezdívek krátkých ražených štol,_x000D_
- prefabrikovaných těles kabelových tratí._x000D_
b) cena 960 19-1241 i pro bourání:_x000D_
- kamenných krycích desek,_x000D_
- obkladního zdiva,_x000D_
- schodů z kopáků,_x000D_
- balvanitého skluzu._x000D_
c) cena 960 21-1251 i pro bourání:_x000D_
- kyklopského zdiva,_x000D_
- těsnícího jádra z asfaltové malty i asfaltové malty prokládané kamenem,_x000D_
- patky z lomového kamene,_x000D_
- záhozu a pohozu prolitého cementovou nebo asfaltovou maltou,_x000D_
- rovnaniny z lomového kamene,_x000D_
- schodů z lomového kamene,_x000D_
- zdiva cihelného, tvárnicového, příček, mazanin a potěrů,_x000D_
- monolitických obezdívek krátkých ražených štol,_x000D_
d) cena 960 32-1271 i pro bourání betonových konstrukcí s vloženými ocelovými trubkami (pro měření a pozorování)._x000D_
2. Ceny nelze použít pro:_x000D_
a) bourání ve výkopišti, kdy bourání je součástí zemních prací; tyto práce se oceňují cenami katalogu 800-1 Zemní práce,_x000D_
b) bourání konstrukcí lože z kameniva, filtračních vrstev záhozu z lomového kamene, pohozu z kamene a kameniva; toto se oceňuje cenami katalogu 800-1 Zemní práce,_x000D_
c) bourání opeření svodidel, drátokamenného opevnění, břehového opevnění perforovanou folií, obsluhovacích lávek a stavidlových tabulí, limnigrafických latí, geotextilií; tyto práce se oceňují individuálně._x000D_
3. V cenách jsou započteny i náklady na bourání geotextilií, výplně otvorů tvárnic, drenáží, trubek a dilatačních prvků apod., zabudovaných v bouraných konstrukcích._x000D_
4. V cenách nejsou započteny náklady na:_x000D_
a) roubení horniny za bouranými konstrukcemi. Tyto se oceňují cenami katalogu 800-1 Zemní práce,_x000D_
b) svislou dopravu suti; tyto práce se oceňují cenami souboru cen 997 32-12 Svislá doprava suti a vybouraných hmot,_x000D_
c) vodorovnou dopravu suti na vzdálenost přes 20 m; tyto práce se oceňují cenami souboru cen 997 32-1 . . Vodorovná doprava suti a vybouraných hmot s tím, že započtených 20 m se z celkové dopravní vzdálenosti neodečítá,_x000D_
d) uložení suti a vybouraných hmot do násypu nebo na skládku; tyto práce se oceňují cenami katalogu 800-1 Zemní práce._x000D_
5. Objem se stanoví v m3 bourané konstrukce._x000D_
</t>
  </si>
  <si>
    <t>11,5*2*2*0,35</t>
  </si>
  <si>
    <t>985131111</t>
  </si>
  <si>
    <t>Očištění ploch stěn, rubu kleneb a podlah tlakovou vodou</t>
  </si>
  <si>
    <t>-815275755</t>
  </si>
  <si>
    <t xml:space="preserve">Poznámka k souboru cen:_x000D_
1. V cenách jsou započteny i náklady na dodání všech hmot._x000D_
2. V cenách očištění ploch pískem jsou započteny i náklady smetení písku dohromady nebo naložení na dopravní prostředek._x000D_
3. V cenách očištění ploch pískem nejsou započteny náklady na odvoz písku, které se oceňují cenami odvozu suti příslušného katalogu pro objekt, na kterém se práce provádí._x000D_
</t>
  </si>
  <si>
    <t>997</t>
  </si>
  <si>
    <t>Přesun sutě</t>
  </si>
  <si>
    <t>997221815</t>
  </si>
  <si>
    <t>Poplatek za uložení na skládce (skládkovné) stavebního odpadu betonového kód odpadu 170 101</t>
  </si>
  <si>
    <t>986966214</t>
  </si>
  <si>
    <t>Poplatek za uložení stavebního odpadu na skládce (skládkovné) z prostého betonu zatříděného do Katalogu odpadů pod kódem 170 101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</si>
  <si>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</si>
  <si>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997321511</t>
  </si>
  <si>
    <t>Vodorovná doprava suti a vybouraných hmot po suchu do 1 km</t>
  </si>
  <si>
    <t>178518701</t>
  </si>
  <si>
    <t>Vodorovná doprava suti a vybouraných hmot bez naložení, s vyložením a hrubým urovnáním po suchu, na vzdálenost do 1 km</t>
  </si>
  <si>
    <t xml:space="preserve">Poznámka k souboru cen:_x000D_
1. Ceny jsou určeny:_x000D_
a) pro další manipulaci s vybouranými hmotami a sutí až na místo definitivního uložení na vzdálenost od těžiště nakládky do těžiště vykládky, pokud není dále stanoveno jinak,_x000D_
b) při dopravě po vodě na vodorovnou vzdálenost přemístění určenou od přilehlé průsečnice původního terénu (původní břehové plochy) s hladinou vody k těžišti hromady nebo dopravního prostředku po nejhospodárnější dopravní trase._x000D_
c) i pro další manipulaci s ocelovými hradidly, porostem, bahnem, sutí a vybouranými hmotami, u nichž základní manipulace je započtena v cenách části C01 - Udržování a opravy konstrukcí._x000D_
2. Cenu 997 32-1611 nelze použít pro první naložení na dopravní prostředek; náklady na toto naložení jsou započteny v cenách 467 95-10 Odstranění prahu, 960 . . -12 Bourání konstrukcí vodních staveb a 978 02-71 Odstranění poškozených cementových omítek._x000D_
3. V cenách jsou započteny i náklady_x000D_
a) při vodorovné dopravě po suchu na přepravu za ztížených provozních podmínek,_x000D_
b) při vodorovné dopravě po vodě na vyložení na hromady na suchu nebo na přeložení na dopravní prostředek na suchu do 15 m vodorovně a současně do 4 m svisle,_x000D_
c) při nakládání nebo překládání na dopravu do 15 m vodorovně a současně do 4 m svisle._x000D_
4. V cenách nejsou započteny náklady na uložení suti a vybouraných hmot do násypu nebo na skládku; tyto práce se oceňují cenami katalogu 800-1 Zemní práce._x000D_
</t>
  </si>
  <si>
    <t>997321519</t>
  </si>
  <si>
    <t>Příplatek ZKD 1km vodorovné dopravy suti a vybouraných hmot po suchu</t>
  </si>
  <si>
    <t>-1351710437</t>
  </si>
  <si>
    <t>Vodorovná doprava suti a vybouraných hmot bez naložení, s vyložením a hrubým urovnáním po suchu, na vzdálenost Příplatek k cenám za každý další i započatý 1 km přes 1 km</t>
  </si>
  <si>
    <t>61,883*21 'Přepočtené koeficientem množství</t>
  </si>
  <si>
    <t>997321611</t>
  </si>
  <si>
    <t>Nakládání nebo překládání suti a vybouraných hmot</t>
  </si>
  <si>
    <t>1901979395</t>
  </si>
  <si>
    <t>Vodorovná doprava suti a vybouraných hmot bez naložení, s vyložením a hrubým urovnáním nakládání nebo překládání na dopravní prostředek při vodorovné dopravě suti a vybouraných hmot</t>
  </si>
  <si>
    <t>-854158063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</si>
  <si>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</si>
  <si>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</si>
  <si>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</si>
  <si>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</si>
  <si>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</si>
  <si>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</si>
  <si>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Vedlejší rozpočtové náklady</t>
  </si>
  <si>
    <t>VRN1</t>
  </si>
  <si>
    <t>Průzkumné, geodetické a projektové práce</t>
  </si>
  <si>
    <t>012002000</t>
  </si>
  <si>
    <t>Geodetické práce - vytýčení stávajících sítí</t>
  </si>
  <si>
    <t>kpl</t>
  </si>
  <si>
    <t>CS ÚRS 2017 02</t>
  </si>
  <si>
    <t>1024</t>
  </si>
  <si>
    <t>-2018759541</t>
  </si>
  <si>
    <t>Hlavní tituly průvodních činností a nákladů průzkumné, geodetické a projektové práce geodetické práce</t>
  </si>
  <si>
    <t>VRN3</t>
  </si>
  <si>
    <t>Zařízení staveniště</t>
  </si>
  <si>
    <t>032002000</t>
  </si>
  <si>
    <t>Vybavení staveniště</t>
  </si>
  <si>
    <t>CS ÚRS 2016 01</t>
  </si>
  <si>
    <t>-82613186</t>
  </si>
  <si>
    <t>Hlavní tituly průvodních činností a nákladů zařízení staveniště vybavení staveniště</t>
  </si>
  <si>
    <t>034002000</t>
  </si>
  <si>
    <t>Zabezpečení staveniště</t>
  </si>
  <si>
    <t>-1253700358</t>
  </si>
  <si>
    <t>Hlavní tituly průvodních činností a nákladů zařízení staveniště zabezpečení staveniště</t>
  </si>
  <si>
    <t>039002000</t>
  </si>
  <si>
    <t>Zrušení zařízení staveniště</t>
  </si>
  <si>
    <t>-1700159848</t>
  </si>
  <si>
    <t>Hlavní tituly průvodních činností a nákladů zařízení staveniště zrušení zařízení staveniště</t>
  </si>
  <si>
    <t>VRN4</t>
  </si>
  <si>
    <t>Inženýrská činnost</t>
  </si>
  <si>
    <t>042503000</t>
  </si>
  <si>
    <t>Plán BOZP na staveništi</t>
  </si>
  <si>
    <t>362100927</t>
  </si>
  <si>
    <t>Inženýrská činnost posudky plán BOZP na staveništi</t>
  </si>
  <si>
    <t>045203000</t>
  </si>
  <si>
    <t>-229526860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</si>
  <si>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</si>
  <si>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</si>
  <si>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</si>
  <si>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</si>
  <si>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</si>
  <si>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</si>
  <si>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</si>
  <si>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</si>
  <si>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</si>
  <si>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</si>
  <si>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</si>
  <si>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</si>
  <si>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</si>
  <si>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</si>
  <si>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</si>
  <si>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</si>
  <si>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</si>
  <si>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</si>
  <si>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</si>
  <si>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</si>
  <si>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</si>
  <si>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</si>
  <si>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</si>
  <si>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</si>
  <si>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</si>
  <si>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</si>
  <si>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</si>
  <si>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</si>
  <si>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</si>
  <si>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</si>
  <si>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</si>
  <si>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</si>
  <si>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</si>
  <si>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</si>
  <si>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</si>
  <si>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</si>
  <si>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</si>
  <si>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</si>
  <si>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</si>
  <si>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</si>
  <si>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</si>
  <si>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</si>
  <si>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</si>
  <si>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</si>
  <si>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</si>
  <si>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</si>
  <si>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</si>
  <si>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</si>
  <si>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</si>
  <si>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</si>
  <si>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</si>
  <si>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</si>
  <si>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</si>
  <si>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</si>
  <si>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</si>
  <si>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</si>
  <si>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</si>
  <si>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</si>
  <si>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</si>
  <si>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</si>
  <si>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</si>
  <si>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</si>
  <si>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</si>
  <si>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</si>
  <si>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</si>
  <si>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</si>
  <si>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</si>
  <si>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</si>
  <si>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</si>
  <si>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</si>
  <si>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</si>
  <si>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</si>
  <si>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</si>
  <si>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</si>
  <si>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</si>
  <si>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</si>
  <si>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</si>
  <si>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</si>
  <si>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</si>
  <si>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</si>
  <si>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</si>
  <si>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</si>
  <si>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</si>
  <si>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</si>
  <si>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</si>
  <si>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</si>
  <si>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</si>
  <si>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</si>
  <si>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</si>
  <si>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</si>
  <si>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</si>
  <si>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</si>
  <si>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</si>
  <si>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</si>
  <si>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</si>
  <si>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</si>
  <si>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</si>
  <si>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</si>
  <si>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</si>
  <si>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</si>
  <si>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</si>
  <si>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</si>
  <si>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</si>
  <si>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</si>
  <si>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</si>
  <si>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</si>
  <si>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</si>
  <si>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</si>
  <si>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</si>
  <si>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</si>
  <si>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</si>
  <si>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</si>
  <si>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</si>
  <si>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</si>
  <si>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</si>
  <si>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</si>
  <si>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</si>
  <si>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</si>
  <si>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</si>
  <si>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</si>
  <si>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</si>
  <si>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</si>
  <si>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</si>
  <si>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</si>
  <si>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</si>
  <si>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</si>
  <si>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</si>
  <si>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</si>
  <si>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</si>
  <si>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</si>
  <si>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</si>
  <si>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</si>
  <si>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</si>
  <si>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</si>
  <si>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</si>
  <si>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</si>
  <si>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</si>
  <si>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</si>
  <si>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</si>
  <si>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</si>
  <si>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</si>
  <si>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</si>
  <si>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</si>
  <si>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</si>
  <si>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</si>
  <si>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</si>
  <si>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</si>
  <si>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</si>
  <si>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</si>
  <si>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</si>
  <si>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</si>
  <si>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</si>
  <si>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</si>
  <si>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</si>
  <si>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</si>
  <si>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</si>
  <si>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</si>
  <si>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</si>
  <si>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</si>
  <si>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</si>
  <si>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</si>
  <si>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</si>
  <si>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</si>
  <si>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</si>
  <si>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</si>
  <si>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</si>
  <si>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</si>
  <si>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</si>
  <si>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</si>
  <si>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</si>
  <si>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</si>
  <si>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</si>
  <si>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</si>
  <si>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</si>
  <si>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</si>
  <si>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</si>
  <si>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</si>
  <si>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</si>
  <si>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</si>
  <si>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</si>
  <si>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</si>
  <si>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Kompletační činnost - 1x vypracování dokumentace skutečného provedení stavby, 1x geometrický plán, 1x geodetické zaměření dokončené stavby atd.</t>
  </si>
  <si>
    <t>Očištění ploch stěn, rubu kleneb a podlah tlakovou vodou, min. 200bar</t>
  </si>
  <si>
    <t>R0001</t>
  </si>
  <si>
    <t>R0002</t>
  </si>
  <si>
    <t>Krácení větví stromů, prořez vč. odvozu</t>
  </si>
  <si>
    <t>Ořez větví stromů, vodorovné přemístění větví, složením a dopravou do 2000 m</t>
  </si>
  <si>
    <t>Přesunutí vybraných živočichů z úseku před prováděním prací</t>
  </si>
  <si>
    <t>Ruční posbírání a přesunutí chráněných živočichů z úseku před prováděním prací</t>
  </si>
  <si>
    <t>Biologický dozor na stavbě</t>
  </si>
  <si>
    <t>Inženýrská činnost biologického dozoru při transportu živočichů</t>
  </si>
  <si>
    <t>Transport chráněných živočichů</t>
  </si>
  <si>
    <t>Sbírání, transport a ochrana chráněných druhů před zahájením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</si>
</sst>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7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7" fillId="2" borderId="0" xfId="1" applyFont="1" applyFill="1" applyAlignment="1" applyProtection="1">
      <alignment vertical="center"/>
    </xf>
    <xf numFmtId="0" fontId="42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18" xfId="0" applyFont="1" applyBorder="1" applyAlignment="1">
      <alignment vertical="center"/>
    </xf>
    <xf numFmtId="0" fontId="33" fillId="0" borderId="0" xfId="0" applyFont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3" fillId="0" borderId="0" xfId="0" applyFont="1" applyAlignment="1">
      <alignment vertical="top" wrapText="1"/>
    </xf>
    <xf numFmtId="0" fontId="34" fillId="0" borderId="28" xfId="0" applyFont="1" applyBorder="1" applyAlignment="1" applyProtection="1">
      <alignment horizontal="center" vertical="center"/>
      <protection locked="0"/>
    </xf>
    <xf numFmtId="49" fontId="34" fillId="0" borderId="28" xfId="0" applyNumberFormat="1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left" vertical="center" wrapText="1"/>
      <protection locked="0"/>
    </xf>
    <xf numFmtId="0" fontId="34" fillId="0" borderId="28" xfId="0" applyFont="1" applyBorder="1" applyAlignment="1" applyProtection="1">
      <alignment horizontal="center" vertical="center" wrapText="1"/>
      <protection locked="0"/>
    </xf>
    <xf numFmtId="167" fontId="34" fillId="0" borderId="28" xfId="0" applyNumberFormat="1" applyFont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  <protection locked="0"/>
    </xf>
    <xf numFmtId="0" fontId="34" fillId="0" borderId="5" xfId="0" applyFont="1" applyBorder="1" applyAlignment="1">
      <alignment vertical="center"/>
    </xf>
    <xf numFmtId="0" fontId="34" fillId="0" borderId="28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0" fillId="0" borderId="0" xfId="0" applyFont="1" applyFill="1" applyAlignment="1">
      <alignment vertical="center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28" xfId="0" applyFont="1" applyFill="1" applyBorder="1" applyAlignment="1" applyProtection="1">
      <alignment horizontal="center" vertical="center"/>
      <protection locked="0"/>
    </xf>
    <xf numFmtId="49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>
      <alignment vertical="center"/>
    </xf>
    <xf numFmtId="0" fontId="1" fillId="0" borderId="28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Border="1" applyAlignment="1">
      <alignment vertical="center"/>
    </xf>
    <xf numFmtId="166" fontId="1" fillId="0" borderId="19" xfId="0" applyNumberFormat="1" applyFont="1" applyFill="1" applyBorder="1" applyAlignment="1">
      <alignment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0" fillId="0" borderId="0" xfId="0" applyFont="1" applyAlignment="1">
      <alignment vertical="center"/>
    </xf>
    <xf numFmtId="0" fontId="0" fillId="0" borderId="1" xfId="0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7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5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 activeCell="AQ11" sqref="AQ11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 x14ac:dyDescent="0.3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50000000000003" customHeight="1" x14ac:dyDescent="0.3">
      <c r="AR2" s="304" t="s">
        <v>8</v>
      </c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21" t="s">
        <v>9</v>
      </c>
      <c r="BT2" s="21" t="s">
        <v>10</v>
      </c>
    </row>
    <row r="3" spans="1:74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50000000000003" customHeight="1" x14ac:dyDescent="0.3">
      <c r="B4" s="25"/>
      <c r="C4" s="26"/>
      <c r="D4" s="27" t="s">
        <v>12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13</v>
      </c>
      <c r="BS4" s="21" t="s">
        <v>14</v>
      </c>
    </row>
    <row r="5" spans="1:74" ht="14.45" customHeight="1" x14ac:dyDescent="0.3">
      <c r="B5" s="25"/>
      <c r="C5" s="26"/>
      <c r="D5" s="30" t="s">
        <v>15</v>
      </c>
      <c r="E5" s="26"/>
      <c r="F5" s="26"/>
      <c r="G5" s="26"/>
      <c r="H5" s="26"/>
      <c r="I5" s="26"/>
      <c r="J5" s="26"/>
      <c r="K5" s="301" t="s">
        <v>16</v>
      </c>
      <c r="L5" s="302"/>
      <c r="M5" s="302"/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  <c r="AI5" s="302"/>
      <c r="AJ5" s="302"/>
      <c r="AK5" s="302"/>
      <c r="AL5" s="302"/>
      <c r="AM5" s="302"/>
      <c r="AN5" s="302"/>
      <c r="AO5" s="302"/>
      <c r="AP5" s="26"/>
      <c r="AQ5" s="28"/>
      <c r="BS5" s="21" t="s">
        <v>9</v>
      </c>
    </row>
    <row r="6" spans="1:74" ht="36.950000000000003" customHeight="1" x14ac:dyDescent="0.3">
      <c r="B6" s="25"/>
      <c r="C6" s="26"/>
      <c r="D6" s="32" t="s">
        <v>17</v>
      </c>
      <c r="E6" s="26"/>
      <c r="F6" s="26"/>
      <c r="G6" s="26"/>
      <c r="H6" s="26"/>
      <c r="I6" s="26"/>
      <c r="J6" s="26"/>
      <c r="K6" s="303" t="s">
        <v>18</v>
      </c>
      <c r="L6" s="302"/>
      <c r="M6" s="302"/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  <c r="Z6" s="302"/>
      <c r="AA6" s="302"/>
      <c r="AB6" s="302"/>
      <c r="AC6" s="302"/>
      <c r="AD6" s="302"/>
      <c r="AE6" s="302"/>
      <c r="AF6" s="302"/>
      <c r="AG6" s="302"/>
      <c r="AH6" s="302"/>
      <c r="AI6" s="302"/>
      <c r="AJ6" s="302"/>
      <c r="AK6" s="302"/>
      <c r="AL6" s="302"/>
      <c r="AM6" s="302"/>
      <c r="AN6" s="302"/>
      <c r="AO6" s="302"/>
      <c r="AP6" s="26"/>
      <c r="AQ6" s="28"/>
      <c r="BS6" s="21" t="s">
        <v>9</v>
      </c>
    </row>
    <row r="7" spans="1:74" ht="14.45" customHeight="1" x14ac:dyDescent="0.3">
      <c r="B7" s="25"/>
      <c r="C7" s="26"/>
      <c r="D7" s="33" t="s">
        <v>19</v>
      </c>
      <c r="E7" s="26"/>
      <c r="F7" s="26"/>
      <c r="G7" s="26"/>
      <c r="H7" s="26"/>
      <c r="I7" s="26"/>
      <c r="J7" s="26"/>
      <c r="K7" s="31" t="s">
        <v>20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21</v>
      </c>
      <c r="AL7" s="26"/>
      <c r="AM7" s="26"/>
      <c r="AN7" s="31" t="s">
        <v>22</v>
      </c>
      <c r="AO7" s="26"/>
      <c r="AP7" s="26"/>
      <c r="AQ7" s="28"/>
      <c r="BS7" s="21" t="s">
        <v>9</v>
      </c>
    </row>
    <row r="8" spans="1:74" ht="14.45" customHeight="1" x14ac:dyDescent="0.3">
      <c r="B8" s="25"/>
      <c r="C8" s="26"/>
      <c r="D8" s="33" t="s">
        <v>23</v>
      </c>
      <c r="E8" s="26"/>
      <c r="F8" s="26"/>
      <c r="G8" s="26"/>
      <c r="H8" s="26"/>
      <c r="I8" s="26"/>
      <c r="J8" s="26"/>
      <c r="K8" s="31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25</v>
      </c>
      <c r="AL8" s="26"/>
      <c r="AM8" s="26"/>
      <c r="AN8" s="31" t="s">
        <v>26</v>
      </c>
      <c r="AO8" s="26"/>
      <c r="AP8" s="26"/>
      <c r="AQ8" s="28"/>
      <c r="BS8" s="21" t="s">
        <v>9</v>
      </c>
    </row>
    <row r="9" spans="1:74" ht="29.25" customHeight="1" x14ac:dyDescent="0.3">
      <c r="B9" s="25"/>
      <c r="C9" s="26"/>
      <c r="D9" s="30" t="s">
        <v>27</v>
      </c>
      <c r="E9" s="26"/>
      <c r="F9" s="26"/>
      <c r="G9" s="26"/>
      <c r="H9" s="26"/>
      <c r="I9" s="26"/>
      <c r="J9" s="26"/>
      <c r="K9" s="34" t="s">
        <v>28</v>
      </c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30" t="s">
        <v>29</v>
      </c>
      <c r="AL9" s="26"/>
      <c r="AM9" s="26"/>
      <c r="AN9" s="34" t="s">
        <v>30</v>
      </c>
      <c r="AO9" s="26"/>
      <c r="AP9" s="26"/>
      <c r="AQ9" s="28"/>
      <c r="BS9" s="21" t="s">
        <v>9</v>
      </c>
    </row>
    <row r="10" spans="1:74" ht="14.45" customHeight="1" x14ac:dyDescent="0.3">
      <c r="B10" s="25"/>
      <c r="C10" s="26"/>
      <c r="D10" s="33" t="s">
        <v>31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32</v>
      </c>
      <c r="AL10" s="26"/>
      <c r="AM10" s="26"/>
      <c r="AN10" s="31" t="s">
        <v>33</v>
      </c>
      <c r="AO10" s="26"/>
      <c r="AP10" s="26"/>
      <c r="AQ10" s="28"/>
      <c r="BS10" s="21" t="s">
        <v>9</v>
      </c>
    </row>
    <row r="11" spans="1:74" ht="18.399999999999999" customHeight="1" x14ac:dyDescent="0.3">
      <c r="B11" s="25"/>
      <c r="C11" s="26"/>
      <c r="D11" s="26"/>
      <c r="E11" s="31" t="s">
        <v>34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35</v>
      </c>
      <c r="AL11" s="26"/>
      <c r="AM11" s="26"/>
      <c r="AN11" s="31" t="s">
        <v>36</v>
      </c>
      <c r="AO11" s="26"/>
      <c r="AP11" s="26"/>
      <c r="AQ11" s="28"/>
      <c r="BS11" s="21" t="s">
        <v>9</v>
      </c>
    </row>
    <row r="12" spans="1:74" ht="6.95" customHeight="1" x14ac:dyDescent="0.3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9</v>
      </c>
    </row>
    <row r="13" spans="1:74" ht="14.45" customHeight="1" x14ac:dyDescent="0.3">
      <c r="B13" s="25"/>
      <c r="C13" s="26"/>
      <c r="D13" s="33" t="s">
        <v>37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32</v>
      </c>
      <c r="AL13" s="26"/>
      <c r="AM13" s="26"/>
      <c r="AN13" s="31" t="s">
        <v>5</v>
      </c>
      <c r="AO13" s="26"/>
      <c r="AP13" s="26"/>
      <c r="AQ13" s="28"/>
      <c r="BS13" s="21" t="s">
        <v>9</v>
      </c>
    </row>
    <row r="14" spans="1:74" ht="15" x14ac:dyDescent="0.3">
      <c r="B14" s="25"/>
      <c r="C14" s="26"/>
      <c r="D14" s="26"/>
      <c r="E14" s="31" t="s">
        <v>38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35</v>
      </c>
      <c r="AL14" s="26"/>
      <c r="AM14" s="26"/>
      <c r="AN14" s="31" t="s">
        <v>5</v>
      </c>
      <c r="AO14" s="26"/>
      <c r="AP14" s="26"/>
      <c r="AQ14" s="28"/>
      <c r="BS14" s="21" t="s">
        <v>9</v>
      </c>
    </row>
    <row r="15" spans="1:74" ht="6.95" customHeight="1" x14ac:dyDescent="0.3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5" customHeight="1" x14ac:dyDescent="0.3">
      <c r="B16" s="25"/>
      <c r="C16" s="26"/>
      <c r="D16" s="33" t="s">
        <v>39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32</v>
      </c>
      <c r="AL16" s="26"/>
      <c r="AM16" s="26"/>
      <c r="AN16" s="31" t="s">
        <v>40</v>
      </c>
      <c r="AO16" s="26"/>
      <c r="AP16" s="26"/>
      <c r="AQ16" s="28"/>
      <c r="BS16" s="21" t="s">
        <v>6</v>
      </c>
    </row>
    <row r="17" spans="2:71" ht="18.399999999999999" customHeight="1" x14ac:dyDescent="0.3">
      <c r="B17" s="25"/>
      <c r="C17" s="26"/>
      <c r="D17" s="26"/>
      <c r="E17" s="31" t="s">
        <v>41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35</v>
      </c>
      <c r="AL17" s="26"/>
      <c r="AM17" s="26"/>
      <c r="AN17" s="31" t="s">
        <v>42</v>
      </c>
      <c r="AO17" s="26"/>
      <c r="AP17" s="26"/>
      <c r="AQ17" s="28"/>
      <c r="BS17" s="21" t="s">
        <v>43</v>
      </c>
    </row>
    <row r="18" spans="2:71" ht="6.95" customHeight="1" x14ac:dyDescent="0.3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9</v>
      </c>
    </row>
    <row r="19" spans="2:71" ht="14.45" customHeight="1" x14ac:dyDescent="0.3">
      <c r="B19" s="25"/>
      <c r="C19" s="26"/>
      <c r="D19" s="33" t="s">
        <v>44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9</v>
      </c>
    </row>
    <row r="20" spans="2:71" ht="63" customHeight="1" x14ac:dyDescent="0.3">
      <c r="B20" s="25"/>
      <c r="C20" s="26"/>
      <c r="D20" s="26"/>
      <c r="E20" s="292" t="s">
        <v>45</v>
      </c>
      <c r="F20" s="292"/>
      <c r="G20" s="292"/>
      <c r="H20" s="292"/>
      <c r="I20" s="292"/>
      <c r="J20" s="292"/>
      <c r="K20" s="292"/>
      <c r="L20" s="292"/>
      <c r="M20" s="292"/>
      <c r="N20" s="292"/>
      <c r="O20" s="292"/>
      <c r="P20" s="292"/>
      <c r="Q20" s="292"/>
      <c r="R20" s="292"/>
      <c r="S20" s="292"/>
      <c r="T20" s="292"/>
      <c r="U20" s="292"/>
      <c r="V20" s="292"/>
      <c r="W20" s="292"/>
      <c r="X20" s="292"/>
      <c r="Y20" s="292"/>
      <c r="Z20" s="292"/>
      <c r="AA20" s="292"/>
      <c r="AB20" s="292"/>
      <c r="AC20" s="292"/>
      <c r="AD20" s="292"/>
      <c r="AE20" s="292"/>
      <c r="AF20" s="292"/>
      <c r="AG20" s="292"/>
      <c r="AH20" s="292"/>
      <c r="AI20" s="292"/>
      <c r="AJ20" s="292"/>
      <c r="AK20" s="292"/>
      <c r="AL20" s="292"/>
      <c r="AM20" s="292"/>
      <c r="AN20" s="292"/>
      <c r="AO20" s="26"/>
      <c r="AP20" s="26"/>
      <c r="AQ20" s="28"/>
      <c r="BS20" s="21" t="s">
        <v>6</v>
      </c>
    </row>
    <row r="21" spans="2:71" ht="6.95" customHeight="1" x14ac:dyDescent="0.3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5" customHeight="1" x14ac:dyDescent="0.3">
      <c r="B22" s="25"/>
      <c r="C22" s="26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6"/>
      <c r="AQ22" s="28"/>
    </row>
    <row r="23" spans="2:71" s="1" customFormat="1" ht="25.9" customHeight="1" x14ac:dyDescent="0.3">
      <c r="B23" s="36"/>
      <c r="C23" s="37"/>
      <c r="D23" s="38" t="s">
        <v>46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93">
        <f>ROUND(AG51,2)</f>
        <v>0</v>
      </c>
      <c r="AL23" s="294"/>
      <c r="AM23" s="294"/>
      <c r="AN23" s="294"/>
      <c r="AO23" s="294"/>
      <c r="AP23" s="37"/>
      <c r="AQ23" s="40"/>
    </row>
    <row r="24" spans="2:71" s="1" customFormat="1" ht="6.95" customHeight="1" x14ac:dyDescent="0.3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</row>
    <row r="25" spans="2:71" s="1" customForma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95" t="s">
        <v>47</v>
      </c>
      <c r="M25" s="295"/>
      <c r="N25" s="295"/>
      <c r="O25" s="295"/>
      <c r="P25" s="37"/>
      <c r="Q25" s="37"/>
      <c r="R25" s="37"/>
      <c r="S25" s="37"/>
      <c r="T25" s="37"/>
      <c r="U25" s="37"/>
      <c r="V25" s="37"/>
      <c r="W25" s="295" t="s">
        <v>48</v>
      </c>
      <c r="X25" s="295"/>
      <c r="Y25" s="295"/>
      <c r="Z25" s="295"/>
      <c r="AA25" s="295"/>
      <c r="AB25" s="295"/>
      <c r="AC25" s="295"/>
      <c r="AD25" s="295"/>
      <c r="AE25" s="295"/>
      <c r="AF25" s="37"/>
      <c r="AG25" s="37"/>
      <c r="AH25" s="37"/>
      <c r="AI25" s="37"/>
      <c r="AJ25" s="37"/>
      <c r="AK25" s="295" t="s">
        <v>49</v>
      </c>
      <c r="AL25" s="295"/>
      <c r="AM25" s="295"/>
      <c r="AN25" s="295"/>
      <c r="AO25" s="295"/>
      <c r="AP25" s="37"/>
      <c r="AQ25" s="40"/>
    </row>
    <row r="26" spans="2:71" s="2" customFormat="1" ht="14.45" customHeight="1" x14ac:dyDescent="0.3">
      <c r="B26" s="42"/>
      <c r="C26" s="43"/>
      <c r="D26" s="44" t="s">
        <v>50</v>
      </c>
      <c r="E26" s="43"/>
      <c r="F26" s="44" t="s">
        <v>51</v>
      </c>
      <c r="G26" s="43"/>
      <c r="H26" s="43"/>
      <c r="I26" s="43"/>
      <c r="J26" s="43"/>
      <c r="K26" s="43"/>
      <c r="L26" s="300">
        <v>0.21</v>
      </c>
      <c r="M26" s="297"/>
      <c r="N26" s="297"/>
      <c r="O26" s="297"/>
      <c r="P26" s="43"/>
      <c r="Q26" s="43"/>
      <c r="R26" s="43"/>
      <c r="S26" s="43"/>
      <c r="T26" s="43"/>
      <c r="U26" s="43"/>
      <c r="V26" s="43"/>
      <c r="W26" s="296">
        <f>ROUND(AZ51,2)</f>
        <v>0</v>
      </c>
      <c r="X26" s="297"/>
      <c r="Y26" s="297"/>
      <c r="Z26" s="297"/>
      <c r="AA26" s="297"/>
      <c r="AB26" s="297"/>
      <c r="AC26" s="297"/>
      <c r="AD26" s="297"/>
      <c r="AE26" s="297"/>
      <c r="AF26" s="43"/>
      <c r="AG26" s="43"/>
      <c r="AH26" s="43"/>
      <c r="AI26" s="43"/>
      <c r="AJ26" s="43"/>
      <c r="AK26" s="296">
        <f>ROUND(AV51,2)</f>
        <v>0</v>
      </c>
      <c r="AL26" s="297"/>
      <c r="AM26" s="297"/>
      <c r="AN26" s="297"/>
      <c r="AO26" s="297"/>
      <c r="AP26" s="43"/>
      <c r="AQ26" s="45"/>
    </row>
    <row r="27" spans="2:71" s="2" customFormat="1" ht="14.45" customHeight="1" x14ac:dyDescent="0.3">
      <c r="B27" s="42"/>
      <c r="C27" s="43"/>
      <c r="D27" s="43"/>
      <c r="E27" s="43"/>
      <c r="F27" s="44" t="s">
        <v>52</v>
      </c>
      <c r="G27" s="43"/>
      <c r="H27" s="43"/>
      <c r="I27" s="43"/>
      <c r="J27" s="43"/>
      <c r="K27" s="43"/>
      <c r="L27" s="300">
        <v>0.15</v>
      </c>
      <c r="M27" s="297"/>
      <c r="N27" s="297"/>
      <c r="O27" s="297"/>
      <c r="P27" s="43"/>
      <c r="Q27" s="43"/>
      <c r="R27" s="43"/>
      <c r="S27" s="43"/>
      <c r="T27" s="43"/>
      <c r="U27" s="43"/>
      <c r="V27" s="43"/>
      <c r="W27" s="296">
        <f>ROUND(BA51,2)</f>
        <v>0</v>
      </c>
      <c r="X27" s="297"/>
      <c r="Y27" s="297"/>
      <c r="Z27" s="297"/>
      <c r="AA27" s="297"/>
      <c r="AB27" s="297"/>
      <c r="AC27" s="297"/>
      <c r="AD27" s="297"/>
      <c r="AE27" s="297"/>
      <c r="AF27" s="43"/>
      <c r="AG27" s="43"/>
      <c r="AH27" s="43"/>
      <c r="AI27" s="43"/>
      <c r="AJ27" s="43"/>
      <c r="AK27" s="296">
        <f>ROUND(AW51,2)</f>
        <v>0</v>
      </c>
      <c r="AL27" s="297"/>
      <c r="AM27" s="297"/>
      <c r="AN27" s="297"/>
      <c r="AO27" s="297"/>
      <c r="AP27" s="43"/>
      <c r="AQ27" s="45"/>
    </row>
    <row r="28" spans="2:71" s="2" customFormat="1" ht="14.45" hidden="1" customHeight="1" x14ac:dyDescent="0.3">
      <c r="B28" s="42"/>
      <c r="C28" s="43"/>
      <c r="D28" s="43"/>
      <c r="E28" s="43"/>
      <c r="F28" s="44" t="s">
        <v>53</v>
      </c>
      <c r="G28" s="43"/>
      <c r="H28" s="43"/>
      <c r="I28" s="43"/>
      <c r="J28" s="43"/>
      <c r="K28" s="43"/>
      <c r="L28" s="300">
        <v>0.21</v>
      </c>
      <c r="M28" s="297"/>
      <c r="N28" s="297"/>
      <c r="O28" s="297"/>
      <c r="P28" s="43"/>
      <c r="Q28" s="43"/>
      <c r="R28" s="43"/>
      <c r="S28" s="43"/>
      <c r="T28" s="43"/>
      <c r="U28" s="43"/>
      <c r="V28" s="43"/>
      <c r="W28" s="296">
        <f>ROUND(BB51,2)</f>
        <v>0</v>
      </c>
      <c r="X28" s="297"/>
      <c r="Y28" s="297"/>
      <c r="Z28" s="297"/>
      <c r="AA28" s="297"/>
      <c r="AB28" s="297"/>
      <c r="AC28" s="297"/>
      <c r="AD28" s="297"/>
      <c r="AE28" s="297"/>
      <c r="AF28" s="43"/>
      <c r="AG28" s="43"/>
      <c r="AH28" s="43"/>
      <c r="AI28" s="43"/>
      <c r="AJ28" s="43"/>
      <c r="AK28" s="296">
        <v>0</v>
      </c>
      <c r="AL28" s="297"/>
      <c r="AM28" s="297"/>
      <c r="AN28" s="297"/>
      <c r="AO28" s="297"/>
      <c r="AP28" s="43"/>
      <c r="AQ28" s="45"/>
    </row>
    <row r="29" spans="2:71" s="2" customFormat="1" ht="14.45" hidden="1" customHeight="1" x14ac:dyDescent="0.3">
      <c r="B29" s="42"/>
      <c r="C29" s="43"/>
      <c r="D29" s="43"/>
      <c r="E29" s="43"/>
      <c r="F29" s="44" t="s">
        <v>54</v>
      </c>
      <c r="G29" s="43"/>
      <c r="H29" s="43"/>
      <c r="I29" s="43"/>
      <c r="J29" s="43"/>
      <c r="K29" s="43"/>
      <c r="L29" s="300">
        <v>0.15</v>
      </c>
      <c r="M29" s="297"/>
      <c r="N29" s="297"/>
      <c r="O29" s="297"/>
      <c r="P29" s="43"/>
      <c r="Q29" s="43"/>
      <c r="R29" s="43"/>
      <c r="S29" s="43"/>
      <c r="T29" s="43"/>
      <c r="U29" s="43"/>
      <c r="V29" s="43"/>
      <c r="W29" s="296">
        <f>ROUND(BC51,2)</f>
        <v>0</v>
      </c>
      <c r="X29" s="297"/>
      <c r="Y29" s="297"/>
      <c r="Z29" s="297"/>
      <c r="AA29" s="297"/>
      <c r="AB29" s="297"/>
      <c r="AC29" s="297"/>
      <c r="AD29" s="297"/>
      <c r="AE29" s="297"/>
      <c r="AF29" s="43"/>
      <c r="AG29" s="43"/>
      <c r="AH29" s="43"/>
      <c r="AI29" s="43"/>
      <c r="AJ29" s="43"/>
      <c r="AK29" s="296">
        <v>0</v>
      </c>
      <c r="AL29" s="297"/>
      <c r="AM29" s="297"/>
      <c r="AN29" s="297"/>
      <c r="AO29" s="297"/>
      <c r="AP29" s="43"/>
      <c r="AQ29" s="45"/>
    </row>
    <row r="30" spans="2:71" s="2" customFormat="1" ht="14.45" hidden="1" customHeight="1" x14ac:dyDescent="0.3">
      <c r="B30" s="42"/>
      <c r="C30" s="43"/>
      <c r="D30" s="43"/>
      <c r="E30" s="43"/>
      <c r="F30" s="44" t="s">
        <v>55</v>
      </c>
      <c r="G30" s="43"/>
      <c r="H30" s="43"/>
      <c r="I30" s="43"/>
      <c r="J30" s="43"/>
      <c r="K30" s="43"/>
      <c r="L30" s="300">
        <v>0</v>
      </c>
      <c r="M30" s="297"/>
      <c r="N30" s="297"/>
      <c r="O30" s="297"/>
      <c r="P30" s="43"/>
      <c r="Q30" s="43"/>
      <c r="R30" s="43"/>
      <c r="S30" s="43"/>
      <c r="T30" s="43"/>
      <c r="U30" s="43"/>
      <c r="V30" s="43"/>
      <c r="W30" s="296">
        <f>ROUND(BD51,2)</f>
        <v>0</v>
      </c>
      <c r="X30" s="297"/>
      <c r="Y30" s="297"/>
      <c r="Z30" s="297"/>
      <c r="AA30" s="297"/>
      <c r="AB30" s="297"/>
      <c r="AC30" s="297"/>
      <c r="AD30" s="297"/>
      <c r="AE30" s="297"/>
      <c r="AF30" s="43"/>
      <c r="AG30" s="43"/>
      <c r="AH30" s="43"/>
      <c r="AI30" s="43"/>
      <c r="AJ30" s="43"/>
      <c r="AK30" s="296">
        <v>0</v>
      </c>
      <c r="AL30" s="297"/>
      <c r="AM30" s="297"/>
      <c r="AN30" s="297"/>
      <c r="AO30" s="297"/>
      <c r="AP30" s="43"/>
      <c r="AQ30" s="45"/>
    </row>
    <row r="31" spans="2:71" s="1" customFormat="1" ht="6.95" customHeight="1" x14ac:dyDescent="0.3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</row>
    <row r="32" spans="2:71" s="1" customFormat="1" ht="25.9" customHeight="1" x14ac:dyDescent="0.3">
      <c r="B32" s="36"/>
      <c r="C32" s="46"/>
      <c r="D32" s="47" t="s">
        <v>56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57</v>
      </c>
      <c r="U32" s="48"/>
      <c r="V32" s="48"/>
      <c r="W32" s="48"/>
      <c r="X32" s="310" t="s">
        <v>58</v>
      </c>
      <c r="Y32" s="311"/>
      <c r="Z32" s="311"/>
      <c r="AA32" s="311"/>
      <c r="AB32" s="311"/>
      <c r="AC32" s="48"/>
      <c r="AD32" s="48"/>
      <c r="AE32" s="48"/>
      <c r="AF32" s="48"/>
      <c r="AG32" s="48"/>
      <c r="AH32" s="48"/>
      <c r="AI32" s="48"/>
      <c r="AJ32" s="48"/>
      <c r="AK32" s="312">
        <f>SUM(AK23:AK30)</f>
        <v>0</v>
      </c>
      <c r="AL32" s="311"/>
      <c r="AM32" s="311"/>
      <c r="AN32" s="311"/>
      <c r="AO32" s="313"/>
      <c r="AP32" s="46"/>
      <c r="AQ32" s="50"/>
    </row>
    <row r="33" spans="2:56" s="1" customFormat="1" ht="6.95" customHeight="1" x14ac:dyDescent="0.3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 x14ac:dyDescent="0.3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 x14ac:dyDescent="0.3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 x14ac:dyDescent="0.3">
      <c r="B39" s="36"/>
      <c r="C39" s="56" t="s">
        <v>59</v>
      </c>
      <c r="AR39" s="36"/>
    </row>
    <row r="40" spans="2:56" s="1" customFormat="1" ht="6.95" customHeight="1" x14ac:dyDescent="0.3">
      <c r="B40" s="36"/>
      <c r="AR40" s="36"/>
    </row>
    <row r="41" spans="2:56" s="3" customFormat="1" ht="14.45" customHeight="1" x14ac:dyDescent="0.3">
      <c r="B41" s="57"/>
      <c r="C41" s="58" t="s">
        <v>15</v>
      </c>
      <c r="L41" s="3" t="str">
        <f>K5</f>
        <v>P05-18</v>
      </c>
      <c r="AR41" s="57"/>
    </row>
    <row r="42" spans="2:56" s="4" customFormat="1" ht="36.950000000000003" customHeight="1" x14ac:dyDescent="0.3">
      <c r="B42" s="59"/>
      <c r="C42" s="60" t="s">
        <v>17</v>
      </c>
      <c r="L42" s="314" t="str">
        <f>K6</f>
        <v>Dřevnice, Kašava ř.km 33,225-33,840 odstranění nánosů, oprava opevnění a stupňů</v>
      </c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5"/>
      <c r="AL42" s="315"/>
      <c r="AM42" s="315"/>
      <c r="AN42" s="315"/>
      <c r="AO42" s="315"/>
      <c r="AR42" s="59"/>
    </row>
    <row r="43" spans="2:56" s="1" customFormat="1" ht="6.95" customHeight="1" x14ac:dyDescent="0.3">
      <c r="B43" s="36"/>
      <c r="AR43" s="36"/>
    </row>
    <row r="44" spans="2:56" s="1" customFormat="1" ht="15" x14ac:dyDescent="0.3">
      <c r="B44" s="36"/>
      <c r="C44" s="58" t="s">
        <v>23</v>
      </c>
      <c r="L44" s="61" t="str">
        <f>IF(K8="","",K8)</f>
        <v>Kašava</v>
      </c>
      <c r="AI44" s="58" t="s">
        <v>25</v>
      </c>
      <c r="AM44" s="316" t="str">
        <f>IF(AN8= "","",AN8)</f>
        <v>2. 8. 2018</v>
      </c>
      <c r="AN44" s="316"/>
      <c r="AR44" s="36"/>
    </row>
    <row r="45" spans="2:56" s="1" customFormat="1" ht="6.95" customHeight="1" x14ac:dyDescent="0.3">
      <c r="B45" s="36"/>
      <c r="AR45" s="36"/>
    </row>
    <row r="46" spans="2:56" s="1" customFormat="1" ht="15" x14ac:dyDescent="0.3">
      <c r="B46" s="36"/>
      <c r="C46" s="58" t="s">
        <v>31</v>
      </c>
      <c r="L46" s="3" t="str">
        <f>IF(E11= "","",E11)</f>
        <v>Povodí Moravy, s.p.</v>
      </c>
      <c r="AI46" s="58" t="s">
        <v>39</v>
      </c>
      <c r="AM46" s="298" t="str">
        <f>IF(E17="","",E17)</f>
        <v>LEGENE s.r.o.</v>
      </c>
      <c r="AN46" s="298"/>
      <c r="AO46" s="298"/>
      <c r="AP46" s="298"/>
      <c r="AR46" s="36"/>
      <c r="AS46" s="306" t="s">
        <v>60</v>
      </c>
      <c r="AT46" s="307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 ht="15" x14ac:dyDescent="0.3">
      <c r="B47" s="36"/>
      <c r="C47" s="58" t="s">
        <v>37</v>
      </c>
      <c r="L47" s="3" t="str">
        <f>IF(E14="","",E14)</f>
        <v xml:space="preserve"> </v>
      </c>
      <c r="AR47" s="36"/>
      <c r="AS47" s="308"/>
      <c r="AT47" s="309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 x14ac:dyDescent="0.3">
      <c r="B48" s="36"/>
      <c r="AR48" s="36"/>
      <c r="AS48" s="308"/>
      <c r="AT48" s="309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1" s="1" customFormat="1" ht="29.25" customHeight="1" x14ac:dyDescent="0.3">
      <c r="B49" s="36"/>
      <c r="C49" s="284" t="s">
        <v>61</v>
      </c>
      <c r="D49" s="285"/>
      <c r="E49" s="285"/>
      <c r="F49" s="285"/>
      <c r="G49" s="285"/>
      <c r="H49" s="66"/>
      <c r="I49" s="286" t="s">
        <v>62</v>
      </c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  <c r="AE49" s="285"/>
      <c r="AF49" s="285"/>
      <c r="AG49" s="299" t="s">
        <v>63</v>
      </c>
      <c r="AH49" s="285"/>
      <c r="AI49" s="285"/>
      <c r="AJ49" s="285"/>
      <c r="AK49" s="285"/>
      <c r="AL49" s="285"/>
      <c r="AM49" s="285"/>
      <c r="AN49" s="286" t="s">
        <v>64</v>
      </c>
      <c r="AO49" s="285"/>
      <c r="AP49" s="285"/>
      <c r="AQ49" s="67" t="s">
        <v>65</v>
      </c>
      <c r="AR49" s="36"/>
      <c r="AS49" s="68" t="s">
        <v>66</v>
      </c>
      <c r="AT49" s="69" t="s">
        <v>67</v>
      </c>
      <c r="AU49" s="69" t="s">
        <v>68</v>
      </c>
      <c r="AV49" s="69" t="s">
        <v>69</v>
      </c>
      <c r="AW49" s="69" t="s">
        <v>70</v>
      </c>
      <c r="AX49" s="69" t="s">
        <v>71</v>
      </c>
      <c r="AY49" s="69" t="s">
        <v>72</v>
      </c>
      <c r="AZ49" s="69" t="s">
        <v>73</v>
      </c>
      <c r="BA49" s="69" t="s">
        <v>74</v>
      </c>
      <c r="BB49" s="69" t="s">
        <v>75</v>
      </c>
      <c r="BC49" s="69" t="s">
        <v>76</v>
      </c>
      <c r="BD49" s="70" t="s">
        <v>77</v>
      </c>
    </row>
    <row r="50" spans="1:91" s="1" customFormat="1" ht="10.9" customHeight="1" x14ac:dyDescent="0.3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1" s="4" customFormat="1" ht="32.450000000000003" customHeight="1" x14ac:dyDescent="0.3">
      <c r="B51" s="59"/>
      <c r="C51" s="72" t="s">
        <v>78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90">
        <f>ROUND(SUM(AG52:AG54),2)</f>
        <v>0</v>
      </c>
      <c r="AH51" s="290"/>
      <c r="AI51" s="290"/>
      <c r="AJ51" s="290"/>
      <c r="AK51" s="290"/>
      <c r="AL51" s="290"/>
      <c r="AM51" s="290"/>
      <c r="AN51" s="291">
        <f>SUM(AG51,AT51)</f>
        <v>0</v>
      </c>
      <c r="AO51" s="291"/>
      <c r="AP51" s="291"/>
      <c r="AQ51" s="74" t="s">
        <v>5</v>
      </c>
      <c r="AR51" s="59"/>
      <c r="AS51" s="75">
        <f>ROUND(SUM(AS52:AS54),2)</f>
        <v>0</v>
      </c>
      <c r="AT51" s="76">
        <f>ROUND(SUM(AV51:AW51),2)</f>
        <v>0</v>
      </c>
      <c r="AU51" s="77">
        <f>ROUND(SUM(AU52:AU54),5)</f>
        <v>6845.6233599999996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ROUND(SUM(AZ52:AZ54),2)</f>
        <v>0</v>
      </c>
      <c r="BA51" s="76">
        <f>ROUND(SUM(BA52:BA54),2)</f>
        <v>0</v>
      </c>
      <c r="BB51" s="76">
        <f>ROUND(SUM(BB52:BB54),2)</f>
        <v>0</v>
      </c>
      <c r="BC51" s="76">
        <f>ROUND(SUM(BC52:BC54),2)</f>
        <v>0</v>
      </c>
      <c r="BD51" s="78">
        <f>ROUND(SUM(BD52:BD54),2)</f>
        <v>0</v>
      </c>
      <c r="BS51" s="60" t="s">
        <v>79</v>
      </c>
      <c r="BT51" s="60" t="s">
        <v>80</v>
      </c>
      <c r="BU51" s="79" t="s">
        <v>81</v>
      </c>
      <c r="BV51" s="60" t="s">
        <v>82</v>
      </c>
      <c r="BW51" s="60" t="s">
        <v>7</v>
      </c>
      <c r="BX51" s="60" t="s">
        <v>83</v>
      </c>
      <c r="CL51" s="60" t="s">
        <v>20</v>
      </c>
    </row>
    <row r="52" spans="1:91" s="5" customFormat="1" ht="14.45" customHeight="1" x14ac:dyDescent="0.3">
      <c r="A52" s="80" t="s">
        <v>84</v>
      </c>
      <c r="B52" s="81"/>
      <c r="C52" s="82"/>
      <c r="D52" s="287" t="s">
        <v>85</v>
      </c>
      <c r="E52" s="287"/>
      <c r="F52" s="287"/>
      <c r="G52" s="287"/>
      <c r="H52" s="287"/>
      <c r="I52" s="83"/>
      <c r="J52" s="287" t="s">
        <v>86</v>
      </c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8">
        <f>'SO 01 - Těžení nánosů'!J27</f>
        <v>0</v>
      </c>
      <c r="AH52" s="289"/>
      <c r="AI52" s="289"/>
      <c r="AJ52" s="289"/>
      <c r="AK52" s="289"/>
      <c r="AL52" s="289"/>
      <c r="AM52" s="289"/>
      <c r="AN52" s="288">
        <f>SUM(AG52,AT52)</f>
        <v>0</v>
      </c>
      <c r="AO52" s="289"/>
      <c r="AP52" s="289"/>
      <c r="AQ52" s="84" t="s">
        <v>87</v>
      </c>
      <c r="AR52" s="81"/>
      <c r="AS52" s="85">
        <v>0</v>
      </c>
      <c r="AT52" s="86">
        <f>ROUND(SUM(AV52:AW52),2)</f>
        <v>0</v>
      </c>
      <c r="AU52" s="87">
        <f>'SO 01 - Těžení nánosů'!P81</f>
        <v>2147.4218249999999</v>
      </c>
      <c r="AV52" s="86">
        <f>'SO 01 - Těžení nánosů'!J30</f>
        <v>0</v>
      </c>
      <c r="AW52" s="86">
        <f>'SO 01 - Těžení nánosů'!J31</f>
        <v>0</v>
      </c>
      <c r="AX52" s="86">
        <f>'SO 01 - Těžení nánosů'!J32</f>
        <v>0</v>
      </c>
      <c r="AY52" s="86">
        <f>'SO 01 - Těžení nánosů'!J33</f>
        <v>0</v>
      </c>
      <c r="AZ52" s="86">
        <f>'SO 01 - Těžení nánosů'!F30</f>
        <v>0</v>
      </c>
      <c r="BA52" s="86">
        <f>'SO 01 - Těžení nánosů'!F31</f>
        <v>0</v>
      </c>
      <c r="BB52" s="86">
        <f>'SO 01 - Těžení nánosů'!F32</f>
        <v>0</v>
      </c>
      <c r="BC52" s="86">
        <f>'SO 01 - Těžení nánosů'!F33</f>
        <v>0</v>
      </c>
      <c r="BD52" s="88">
        <f>'SO 01 - Těžení nánosů'!F34</f>
        <v>0</v>
      </c>
      <c r="BT52" s="89" t="s">
        <v>88</v>
      </c>
      <c r="BV52" s="89" t="s">
        <v>82</v>
      </c>
      <c r="BW52" s="89" t="s">
        <v>89</v>
      </c>
      <c r="BX52" s="89" t="s">
        <v>7</v>
      </c>
      <c r="CL52" s="89" t="s">
        <v>20</v>
      </c>
      <c r="CM52" s="89" t="s">
        <v>22</v>
      </c>
    </row>
    <row r="53" spans="1:91" s="5" customFormat="1" ht="14.45" customHeight="1" x14ac:dyDescent="0.3">
      <c r="A53" s="80" t="s">
        <v>84</v>
      </c>
      <c r="B53" s="81"/>
      <c r="C53" s="82"/>
      <c r="D53" s="287" t="s">
        <v>90</v>
      </c>
      <c r="E53" s="287"/>
      <c r="F53" s="287"/>
      <c r="G53" s="287"/>
      <c r="H53" s="287"/>
      <c r="I53" s="83"/>
      <c r="J53" s="287" t="s">
        <v>91</v>
      </c>
      <c r="K53" s="287"/>
      <c r="L53" s="287"/>
      <c r="M53" s="287"/>
      <c r="N53" s="287"/>
      <c r="O53" s="287"/>
      <c r="P53" s="287"/>
      <c r="Q53" s="287"/>
      <c r="R53" s="287"/>
      <c r="S53" s="287"/>
      <c r="T53" s="287"/>
      <c r="U53" s="287"/>
      <c r="V53" s="287"/>
      <c r="W53" s="287"/>
      <c r="X53" s="287"/>
      <c r="Y53" s="287"/>
      <c r="Z53" s="287"/>
      <c r="AA53" s="287"/>
      <c r="AB53" s="287"/>
      <c r="AC53" s="287"/>
      <c r="AD53" s="287"/>
      <c r="AE53" s="287"/>
      <c r="AF53" s="287"/>
      <c r="AG53" s="288">
        <f>'SO 02 - Oprava koryta'!J27</f>
        <v>0</v>
      </c>
      <c r="AH53" s="289"/>
      <c r="AI53" s="289"/>
      <c r="AJ53" s="289"/>
      <c r="AK53" s="289"/>
      <c r="AL53" s="289"/>
      <c r="AM53" s="289"/>
      <c r="AN53" s="288">
        <f>SUM(AG53,AT53)</f>
        <v>0</v>
      </c>
      <c r="AO53" s="289"/>
      <c r="AP53" s="289"/>
      <c r="AQ53" s="84" t="s">
        <v>87</v>
      </c>
      <c r="AR53" s="81"/>
      <c r="AS53" s="85">
        <v>0</v>
      </c>
      <c r="AT53" s="86">
        <f>ROUND(SUM(AV53:AW53),2)</f>
        <v>0</v>
      </c>
      <c r="AU53" s="87">
        <f>'SO 02 - Oprava koryta'!P83</f>
        <v>4698.2015359999996</v>
      </c>
      <c r="AV53" s="86">
        <f>'SO 02 - Oprava koryta'!J30</f>
        <v>0</v>
      </c>
      <c r="AW53" s="86">
        <f>'SO 02 - Oprava koryta'!J31</f>
        <v>0</v>
      </c>
      <c r="AX53" s="86">
        <f>'SO 02 - Oprava koryta'!J32</f>
        <v>0</v>
      </c>
      <c r="AY53" s="86">
        <f>'SO 02 - Oprava koryta'!J33</f>
        <v>0</v>
      </c>
      <c r="AZ53" s="86">
        <f>'SO 02 - Oprava koryta'!F30</f>
        <v>0</v>
      </c>
      <c r="BA53" s="86">
        <f>'SO 02 - Oprava koryta'!F31</f>
        <v>0</v>
      </c>
      <c r="BB53" s="86">
        <f>'SO 02 - Oprava koryta'!F32</f>
        <v>0</v>
      </c>
      <c r="BC53" s="86">
        <f>'SO 02 - Oprava koryta'!F33</f>
        <v>0</v>
      </c>
      <c r="BD53" s="88">
        <f>'SO 02 - Oprava koryta'!F34</f>
        <v>0</v>
      </c>
      <c r="BT53" s="89" t="s">
        <v>88</v>
      </c>
      <c r="BV53" s="89" t="s">
        <v>82</v>
      </c>
      <c r="BW53" s="89" t="s">
        <v>92</v>
      </c>
      <c r="BX53" s="89" t="s">
        <v>7</v>
      </c>
      <c r="CL53" s="89" t="s">
        <v>20</v>
      </c>
      <c r="CM53" s="89" t="s">
        <v>22</v>
      </c>
    </row>
    <row r="54" spans="1:91" s="5" customFormat="1" ht="14.45" customHeight="1" x14ac:dyDescent="0.3">
      <c r="A54" s="80" t="s">
        <v>84</v>
      </c>
      <c r="B54" s="81"/>
      <c r="C54" s="82"/>
      <c r="D54" s="287" t="s">
        <v>93</v>
      </c>
      <c r="E54" s="287"/>
      <c r="F54" s="287"/>
      <c r="G54" s="287"/>
      <c r="H54" s="287"/>
      <c r="I54" s="83"/>
      <c r="J54" s="287" t="s">
        <v>94</v>
      </c>
      <c r="K54" s="287"/>
      <c r="L54" s="287"/>
      <c r="M54" s="287"/>
      <c r="N54" s="287"/>
      <c r="O54" s="287"/>
      <c r="P54" s="287"/>
      <c r="Q54" s="287"/>
      <c r="R54" s="287"/>
      <c r="S54" s="287"/>
      <c r="T54" s="287"/>
      <c r="U54" s="287"/>
      <c r="V54" s="287"/>
      <c r="W54" s="287"/>
      <c r="X54" s="287"/>
      <c r="Y54" s="287"/>
      <c r="Z54" s="287"/>
      <c r="AA54" s="287"/>
      <c r="AB54" s="287"/>
      <c r="AC54" s="287"/>
      <c r="AD54" s="287"/>
      <c r="AE54" s="287"/>
      <c r="AF54" s="287"/>
      <c r="AG54" s="288">
        <f>'VON - Vedlejší a ostatní ...'!J27</f>
        <v>0</v>
      </c>
      <c r="AH54" s="289"/>
      <c r="AI54" s="289"/>
      <c r="AJ54" s="289"/>
      <c r="AK54" s="289"/>
      <c r="AL54" s="289"/>
      <c r="AM54" s="289"/>
      <c r="AN54" s="288">
        <f>SUM(AG54,AT54)</f>
        <v>0</v>
      </c>
      <c r="AO54" s="289"/>
      <c r="AP54" s="289"/>
      <c r="AQ54" s="84" t="s">
        <v>87</v>
      </c>
      <c r="AR54" s="81"/>
      <c r="AS54" s="90">
        <v>0</v>
      </c>
      <c r="AT54" s="91">
        <f>ROUND(SUM(AV54:AW54),2)</f>
        <v>0</v>
      </c>
      <c r="AU54" s="92">
        <f>'VON - Vedlejší a ostatní ...'!P80</f>
        <v>0</v>
      </c>
      <c r="AV54" s="91">
        <f>'VON - Vedlejší a ostatní ...'!J30</f>
        <v>0</v>
      </c>
      <c r="AW54" s="91">
        <f>'VON - Vedlejší a ostatní ...'!J31</f>
        <v>0</v>
      </c>
      <c r="AX54" s="91">
        <f>'VON - Vedlejší a ostatní ...'!J32</f>
        <v>0</v>
      </c>
      <c r="AY54" s="91">
        <f>'VON - Vedlejší a ostatní ...'!J33</f>
        <v>0</v>
      </c>
      <c r="AZ54" s="91">
        <f>'VON - Vedlejší a ostatní ...'!F30</f>
        <v>0</v>
      </c>
      <c r="BA54" s="91">
        <f>'VON - Vedlejší a ostatní ...'!F31</f>
        <v>0</v>
      </c>
      <c r="BB54" s="91">
        <f>'VON - Vedlejší a ostatní ...'!F32</f>
        <v>0</v>
      </c>
      <c r="BC54" s="91">
        <f>'VON - Vedlejší a ostatní ...'!F33</f>
        <v>0</v>
      </c>
      <c r="BD54" s="93">
        <f>'VON - Vedlejší a ostatní ...'!F34</f>
        <v>0</v>
      </c>
      <c r="BT54" s="89" t="s">
        <v>88</v>
      </c>
      <c r="BV54" s="89" t="s">
        <v>82</v>
      </c>
      <c r="BW54" s="89" t="s">
        <v>95</v>
      </c>
      <c r="BX54" s="89" t="s">
        <v>7</v>
      </c>
      <c r="CL54" s="89" t="s">
        <v>20</v>
      </c>
      <c r="CM54" s="89" t="s">
        <v>22</v>
      </c>
    </row>
    <row r="55" spans="1:91" s="1" customFormat="1" ht="30" customHeight="1" x14ac:dyDescent="0.3">
      <c r="B55" s="36"/>
      <c r="AR55" s="36"/>
    </row>
    <row r="56" spans="1:91" s="1" customFormat="1" ht="6.95" customHeight="1" x14ac:dyDescent="0.3">
      <c r="B56" s="51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36"/>
    </row>
  </sheetData>
  <mergeCells count="47">
    <mergeCell ref="L30:O30"/>
    <mergeCell ref="K5:AO5"/>
    <mergeCell ref="K6:AO6"/>
    <mergeCell ref="AR2:BE2"/>
    <mergeCell ref="AS46:AT48"/>
    <mergeCell ref="W30:AE30"/>
    <mergeCell ref="AK30:AO30"/>
    <mergeCell ref="X32:AB32"/>
    <mergeCell ref="AK32:AO32"/>
    <mergeCell ref="L42:AO42"/>
    <mergeCell ref="L29:O29"/>
    <mergeCell ref="L25:O25"/>
    <mergeCell ref="L26:O26"/>
    <mergeCell ref="L27:O27"/>
    <mergeCell ref="L28:O28"/>
    <mergeCell ref="AM44:AN44"/>
    <mergeCell ref="AM46:AP46"/>
    <mergeCell ref="AN49:AP49"/>
    <mergeCell ref="AN52:AP52"/>
    <mergeCell ref="AG52:AM52"/>
    <mergeCell ref="W27:AE27"/>
    <mergeCell ref="AK27:AO27"/>
    <mergeCell ref="W28:AE28"/>
    <mergeCell ref="AK28:AO28"/>
    <mergeCell ref="W29:AE29"/>
    <mergeCell ref="AK29:AO29"/>
    <mergeCell ref="AG49:AM49"/>
    <mergeCell ref="E20:AN20"/>
    <mergeCell ref="AK23:AO23"/>
    <mergeCell ref="W25:AE25"/>
    <mergeCell ref="AK25:AO25"/>
    <mergeCell ref="W26:AE26"/>
    <mergeCell ref="AK26:AO26"/>
    <mergeCell ref="C49:G49"/>
    <mergeCell ref="I49:AF49"/>
    <mergeCell ref="D52:H52"/>
    <mergeCell ref="J52:AF52"/>
    <mergeCell ref="AN54:AP54"/>
    <mergeCell ref="AG54:AM54"/>
    <mergeCell ref="AG51:AM51"/>
    <mergeCell ref="AN51:AP51"/>
    <mergeCell ref="AN53:AP53"/>
    <mergeCell ref="AG53:AM53"/>
    <mergeCell ref="D53:H53"/>
    <mergeCell ref="J53:AF53"/>
    <mergeCell ref="D54:H54"/>
    <mergeCell ref="J54:AF54"/>
  </mergeCells>
  <hyperlinks>
    <hyperlink ref="K1:S1" location="C2" display="1) Rekapitulace stavby"/>
    <hyperlink ref="W1:AI1" location="C51" display="2) Rekapitulace objektů stavby a soupisů prací"/>
    <hyperlink ref="A52" location="'SO 01 - Těžení nánosů'!C2" display="/"/>
    <hyperlink ref="A53" location="'SO 02 - Oprava koryta'!C2" display="/"/>
    <hyperlink ref="A54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0"/>
  <sheetViews>
    <sheetView showGridLines="0" workbookViewId="0">
      <pane ySplit="1" topLeftCell="A204" activePane="bottomLeft" state="frozen"/>
      <selection pane="bottomLeft" activeCell="I84" sqref="I84:I217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 x14ac:dyDescent="0.3">
      <c r="A1" s="94"/>
      <c r="B1" s="14"/>
      <c r="C1" s="14"/>
      <c r="D1" s="15" t="s">
        <v>1</v>
      </c>
      <c r="E1" s="14"/>
      <c r="F1" s="95" t="s">
        <v>96</v>
      </c>
      <c r="G1" s="321" t="s">
        <v>97</v>
      </c>
      <c r="H1" s="321"/>
      <c r="I1" s="14"/>
      <c r="J1" s="95" t="s">
        <v>98</v>
      </c>
      <c r="K1" s="15" t="s">
        <v>99</v>
      </c>
      <c r="L1" s="95" t="s">
        <v>100</v>
      </c>
      <c r="M1" s="95"/>
      <c r="N1" s="95"/>
      <c r="O1" s="95"/>
      <c r="P1" s="95"/>
      <c r="Q1" s="95"/>
      <c r="R1" s="95"/>
      <c r="S1" s="95"/>
      <c r="T1" s="95"/>
      <c r="U1" s="96"/>
      <c r="V1" s="9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 x14ac:dyDescent="0.3">
      <c r="L2" s="304" t="s">
        <v>8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1" t="s">
        <v>89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22</v>
      </c>
    </row>
    <row r="4" spans="1:70" ht="36.950000000000003" customHeight="1" x14ac:dyDescent="0.3">
      <c r="B4" s="25"/>
      <c r="C4" s="26"/>
      <c r="D4" s="27" t="s">
        <v>101</v>
      </c>
      <c r="E4" s="26"/>
      <c r="F4" s="26"/>
      <c r="G4" s="26"/>
      <c r="H4" s="26"/>
      <c r="I4" s="26"/>
      <c r="J4" s="26"/>
      <c r="K4" s="28"/>
      <c r="M4" s="29" t="s">
        <v>13</v>
      </c>
      <c r="AT4" s="21" t="s">
        <v>6</v>
      </c>
    </row>
    <row r="5" spans="1:70" ht="6.95" customHeight="1" x14ac:dyDescent="0.3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 x14ac:dyDescent="0.3">
      <c r="B6" s="25"/>
      <c r="C6" s="26"/>
      <c r="D6" s="33" t="s">
        <v>17</v>
      </c>
      <c r="E6" s="26"/>
      <c r="F6" s="26"/>
      <c r="G6" s="26"/>
      <c r="H6" s="26"/>
      <c r="I6" s="26"/>
      <c r="J6" s="26"/>
      <c r="K6" s="28"/>
    </row>
    <row r="7" spans="1:70" ht="14.45" customHeight="1" x14ac:dyDescent="0.3">
      <c r="B7" s="25"/>
      <c r="C7" s="26"/>
      <c r="D7" s="26"/>
      <c r="E7" s="322" t="str">
        <f>'Rekapitulace stavby'!K6</f>
        <v>Dřevnice, Kašava ř.km 33,225-33,840 odstranění nánosů, oprava opevnění a stupňů</v>
      </c>
      <c r="F7" s="323"/>
      <c r="G7" s="323"/>
      <c r="H7" s="323"/>
      <c r="I7" s="26"/>
      <c r="J7" s="26"/>
      <c r="K7" s="28"/>
    </row>
    <row r="8" spans="1:70" s="1" customFormat="1" ht="15" x14ac:dyDescent="0.3">
      <c r="B8" s="36"/>
      <c r="C8" s="37"/>
      <c r="D8" s="33" t="s">
        <v>102</v>
      </c>
      <c r="E8" s="37"/>
      <c r="F8" s="37"/>
      <c r="G8" s="37"/>
      <c r="H8" s="37"/>
      <c r="I8" s="37"/>
      <c r="J8" s="37"/>
      <c r="K8" s="40"/>
    </row>
    <row r="9" spans="1:70" s="1" customFormat="1" ht="36.950000000000003" customHeight="1" x14ac:dyDescent="0.3">
      <c r="B9" s="36"/>
      <c r="C9" s="37"/>
      <c r="D9" s="37"/>
      <c r="E9" s="324" t="s">
        <v>103</v>
      </c>
      <c r="F9" s="325"/>
      <c r="G9" s="325"/>
      <c r="H9" s="325"/>
      <c r="I9" s="37"/>
      <c r="J9" s="37"/>
      <c r="K9" s="40"/>
    </row>
    <row r="10" spans="1:70" s="1" customFormat="1" x14ac:dyDescent="0.3">
      <c r="B10" s="36"/>
      <c r="C10" s="37"/>
      <c r="D10" s="37"/>
      <c r="E10" s="37"/>
      <c r="F10" s="37"/>
      <c r="G10" s="37"/>
      <c r="H10" s="37"/>
      <c r="I10" s="37"/>
      <c r="J10" s="37"/>
      <c r="K10" s="40"/>
    </row>
    <row r="11" spans="1:70" s="1" customFormat="1" ht="14.45" customHeight="1" x14ac:dyDescent="0.3">
      <c r="B11" s="36"/>
      <c r="C11" s="37"/>
      <c r="D11" s="33" t="s">
        <v>19</v>
      </c>
      <c r="E11" s="37"/>
      <c r="F11" s="31" t="s">
        <v>20</v>
      </c>
      <c r="G11" s="37"/>
      <c r="H11" s="37"/>
      <c r="I11" s="33" t="s">
        <v>21</v>
      </c>
      <c r="J11" s="31" t="s">
        <v>5</v>
      </c>
      <c r="K11" s="40"/>
    </row>
    <row r="12" spans="1:70" s="1" customFormat="1" ht="14.45" customHeight="1" x14ac:dyDescent="0.3">
      <c r="B12" s="36"/>
      <c r="C12" s="37"/>
      <c r="D12" s="33" t="s">
        <v>23</v>
      </c>
      <c r="E12" s="37"/>
      <c r="F12" s="31" t="s">
        <v>24</v>
      </c>
      <c r="G12" s="37"/>
      <c r="H12" s="37"/>
      <c r="I12" s="33" t="s">
        <v>25</v>
      </c>
      <c r="J12" s="97" t="str">
        <f>'Rekapitulace stavby'!AN8</f>
        <v>2. 8. 2018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37"/>
      <c r="J13" s="37"/>
      <c r="K13" s="40"/>
    </row>
    <row r="14" spans="1:70" s="1" customFormat="1" ht="14.45" customHeight="1" x14ac:dyDescent="0.3">
      <c r="B14" s="36"/>
      <c r="C14" s="37"/>
      <c r="D14" s="33" t="s">
        <v>31</v>
      </c>
      <c r="E14" s="37"/>
      <c r="F14" s="37"/>
      <c r="G14" s="37"/>
      <c r="H14" s="37"/>
      <c r="I14" s="33" t="s">
        <v>32</v>
      </c>
      <c r="J14" s="31" t="s">
        <v>33</v>
      </c>
      <c r="K14" s="40"/>
    </row>
    <row r="15" spans="1:70" s="1" customFormat="1" ht="18" customHeight="1" x14ac:dyDescent="0.3">
      <c r="B15" s="36"/>
      <c r="C15" s="37"/>
      <c r="D15" s="37"/>
      <c r="E15" s="31" t="s">
        <v>34</v>
      </c>
      <c r="F15" s="37"/>
      <c r="G15" s="37"/>
      <c r="H15" s="37"/>
      <c r="I15" s="33" t="s">
        <v>35</v>
      </c>
      <c r="J15" s="31" t="s">
        <v>36</v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 x14ac:dyDescent="0.3">
      <c r="B17" s="36"/>
      <c r="C17" s="37"/>
      <c r="D17" s="33" t="s">
        <v>37</v>
      </c>
      <c r="E17" s="37"/>
      <c r="F17" s="37"/>
      <c r="G17" s="37"/>
      <c r="H17" s="37"/>
      <c r="I17" s="33" t="s">
        <v>32</v>
      </c>
      <c r="J17" s="31" t="str">
        <f>IF('Rekapitulace stavby'!AN13="Vyplň údaj","",IF('Rekapitulace stavby'!AN13="","",'Rekapitulace stavby'!AN13))</f>
        <v/>
      </c>
      <c r="K17" s="40"/>
    </row>
    <row r="18" spans="2:11" s="1" customFormat="1" ht="18" customHeight="1" x14ac:dyDescent="0.3">
      <c r="B18" s="36"/>
      <c r="C18" s="37"/>
      <c r="D18" s="37"/>
      <c r="E18" s="31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3" t="s">
        <v>35</v>
      </c>
      <c r="J18" s="31" t="str">
        <f>IF('Rekapitulace stavby'!AN14="Vyplň údaj","",IF('Rekapitulace stavby'!AN14="","",'Rekapitulace stavby'!AN14))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 x14ac:dyDescent="0.3">
      <c r="B20" s="36"/>
      <c r="C20" s="37"/>
      <c r="D20" s="33" t="s">
        <v>39</v>
      </c>
      <c r="E20" s="37"/>
      <c r="F20" s="37"/>
      <c r="G20" s="37"/>
      <c r="H20" s="37"/>
      <c r="I20" s="33" t="s">
        <v>32</v>
      </c>
      <c r="J20" s="31" t="s">
        <v>40</v>
      </c>
      <c r="K20" s="40"/>
    </row>
    <row r="21" spans="2:11" s="1" customFormat="1" ht="18" customHeight="1" x14ac:dyDescent="0.3">
      <c r="B21" s="36"/>
      <c r="C21" s="37"/>
      <c r="D21" s="37"/>
      <c r="E21" s="31" t="s">
        <v>41</v>
      </c>
      <c r="F21" s="37"/>
      <c r="G21" s="37"/>
      <c r="H21" s="37"/>
      <c r="I21" s="33" t="s">
        <v>35</v>
      </c>
      <c r="J21" s="31" t="s">
        <v>42</v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 x14ac:dyDescent="0.3">
      <c r="B23" s="36"/>
      <c r="C23" s="37"/>
      <c r="D23" s="33" t="s">
        <v>44</v>
      </c>
      <c r="E23" s="37"/>
      <c r="F23" s="37"/>
      <c r="G23" s="37"/>
      <c r="H23" s="37"/>
      <c r="I23" s="37"/>
      <c r="J23" s="37"/>
      <c r="K23" s="40"/>
    </row>
    <row r="24" spans="2:11" s="6" customFormat="1" ht="14.45" customHeight="1" x14ac:dyDescent="0.3">
      <c r="B24" s="98"/>
      <c r="C24" s="99"/>
      <c r="D24" s="99"/>
      <c r="E24" s="292" t="s">
        <v>5</v>
      </c>
      <c r="F24" s="292"/>
      <c r="G24" s="292"/>
      <c r="H24" s="292"/>
      <c r="I24" s="99"/>
      <c r="J24" s="99"/>
      <c r="K24" s="100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 x14ac:dyDescent="0.3">
      <c r="B26" s="36"/>
      <c r="C26" s="37"/>
      <c r="D26" s="63"/>
      <c r="E26" s="63"/>
      <c r="F26" s="63"/>
      <c r="G26" s="63"/>
      <c r="H26" s="63"/>
      <c r="I26" s="63"/>
      <c r="J26" s="63"/>
      <c r="K26" s="101"/>
    </row>
    <row r="27" spans="2:11" s="1" customFormat="1" ht="25.35" customHeight="1" x14ac:dyDescent="0.3">
      <c r="B27" s="36"/>
      <c r="C27" s="37"/>
      <c r="D27" s="102" t="s">
        <v>46</v>
      </c>
      <c r="E27" s="37"/>
      <c r="F27" s="37"/>
      <c r="G27" s="37"/>
      <c r="H27" s="37"/>
      <c r="I27" s="37"/>
      <c r="J27" s="103">
        <f>ROUND(J81,2)</f>
        <v>0</v>
      </c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63"/>
      <c r="J28" s="63"/>
      <c r="K28" s="101"/>
    </row>
    <row r="29" spans="2:11" s="1" customFormat="1" ht="14.45" customHeight="1" x14ac:dyDescent="0.3">
      <c r="B29" s="36"/>
      <c r="C29" s="37"/>
      <c r="D29" s="37"/>
      <c r="E29" s="37"/>
      <c r="F29" s="41" t="s">
        <v>48</v>
      </c>
      <c r="G29" s="37"/>
      <c r="H29" s="37"/>
      <c r="I29" s="41" t="s">
        <v>47</v>
      </c>
      <c r="J29" s="41" t="s">
        <v>49</v>
      </c>
      <c r="K29" s="40"/>
    </row>
    <row r="30" spans="2:11" s="1" customFormat="1" ht="14.45" customHeight="1" x14ac:dyDescent="0.3">
      <c r="B30" s="36"/>
      <c r="C30" s="37"/>
      <c r="D30" s="44" t="s">
        <v>50</v>
      </c>
      <c r="E30" s="44" t="s">
        <v>51</v>
      </c>
      <c r="F30" s="104">
        <f>ROUND(SUM(BE81:BE219), 2)</f>
        <v>0</v>
      </c>
      <c r="G30" s="37"/>
      <c r="H30" s="37"/>
      <c r="I30" s="105">
        <v>0.21</v>
      </c>
      <c r="J30" s="104">
        <f>ROUND(ROUND((SUM(BE81:BE219)),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52</v>
      </c>
      <c r="F31" s="104">
        <f>ROUND(SUM(BF81:BF219), 2)</f>
        <v>0</v>
      </c>
      <c r="G31" s="37"/>
      <c r="H31" s="37"/>
      <c r="I31" s="105">
        <v>0.15</v>
      </c>
      <c r="J31" s="104">
        <f>ROUND(ROUND((SUM(BF81:BF219)),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53</v>
      </c>
      <c r="F32" s="104">
        <f>ROUND(SUM(BG81:BG219), 2)</f>
        <v>0</v>
      </c>
      <c r="G32" s="37"/>
      <c r="H32" s="37"/>
      <c r="I32" s="105">
        <v>0.21</v>
      </c>
      <c r="J32" s="104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54</v>
      </c>
      <c r="F33" s="104">
        <f>ROUND(SUM(BH81:BH219), 2)</f>
        <v>0</v>
      </c>
      <c r="G33" s="37"/>
      <c r="H33" s="37"/>
      <c r="I33" s="105">
        <v>0.15</v>
      </c>
      <c r="J33" s="104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55</v>
      </c>
      <c r="F34" s="104">
        <f>ROUND(SUM(BI81:BI219), 2)</f>
        <v>0</v>
      </c>
      <c r="G34" s="37"/>
      <c r="H34" s="37"/>
      <c r="I34" s="105">
        <v>0</v>
      </c>
      <c r="J34" s="104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 x14ac:dyDescent="0.3">
      <c r="B36" s="36"/>
      <c r="C36" s="106"/>
      <c r="D36" s="107" t="s">
        <v>56</v>
      </c>
      <c r="E36" s="66"/>
      <c r="F36" s="66"/>
      <c r="G36" s="108" t="s">
        <v>57</v>
      </c>
      <c r="H36" s="109" t="s">
        <v>58</v>
      </c>
      <c r="I36" s="66"/>
      <c r="J36" s="110">
        <f>SUM(J27:J34)</f>
        <v>0</v>
      </c>
      <c r="K36" s="111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 x14ac:dyDescent="0.3">
      <c r="B41" s="54"/>
      <c r="C41" s="55"/>
      <c r="D41" s="55"/>
      <c r="E41" s="55"/>
      <c r="F41" s="55"/>
      <c r="G41" s="55"/>
      <c r="H41" s="55"/>
      <c r="I41" s="55"/>
      <c r="J41" s="55"/>
      <c r="K41" s="112"/>
    </row>
    <row r="42" spans="2:11" s="1" customFormat="1" ht="36.950000000000003" customHeight="1" x14ac:dyDescent="0.3">
      <c r="B42" s="36"/>
      <c r="C42" s="27" t="s">
        <v>104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 x14ac:dyDescent="0.3">
      <c r="B44" s="36"/>
      <c r="C44" s="33" t="s">
        <v>17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14.45" customHeight="1" x14ac:dyDescent="0.3">
      <c r="B45" s="36"/>
      <c r="C45" s="37"/>
      <c r="D45" s="37"/>
      <c r="E45" s="322" t="str">
        <f>E7</f>
        <v>Dřevnice, Kašava ř.km 33,225-33,840 odstranění nánosů, oprava opevnění a stupňů</v>
      </c>
      <c r="F45" s="323"/>
      <c r="G45" s="323"/>
      <c r="H45" s="323"/>
      <c r="I45" s="37"/>
      <c r="J45" s="37"/>
      <c r="K45" s="40"/>
    </row>
    <row r="46" spans="2:11" s="1" customFormat="1" ht="14.45" customHeight="1" x14ac:dyDescent="0.3">
      <c r="B46" s="36"/>
      <c r="C46" s="33" t="s">
        <v>102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16.149999999999999" customHeight="1" x14ac:dyDescent="0.3">
      <c r="B47" s="36"/>
      <c r="C47" s="37"/>
      <c r="D47" s="37"/>
      <c r="E47" s="324" t="str">
        <f>E9</f>
        <v>SO 01 - Těžení nánosů</v>
      </c>
      <c r="F47" s="325"/>
      <c r="G47" s="325"/>
      <c r="H47" s="325"/>
      <c r="I47" s="37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 x14ac:dyDescent="0.3">
      <c r="B49" s="36"/>
      <c r="C49" s="33" t="s">
        <v>23</v>
      </c>
      <c r="D49" s="37"/>
      <c r="E49" s="37"/>
      <c r="F49" s="31" t="str">
        <f>F12</f>
        <v>Kašava</v>
      </c>
      <c r="G49" s="37"/>
      <c r="H49" s="37"/>
      <c r="I49" s="33" t="s">
        <v>25</v>
      </c>
      <c r="J49" s="97" t="str">
        <f>IF(J12="","",J12)</f>
        <v>2. 8. 2018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 x14ac:dyDescent="0.3">
      <c r="B51" s="36"/>
      <c r="C51" s="33" t="s">
        <v>31</v>
      </c>
      <c r="D51" s="37"/>
      <c r="E51" s="37"/>
      <c r="F51" s="31" t="str">
        <f>E15</f>
        <v>Povodí Moravy, s.p.</v>
      </c>
      <c r="G51" s="37"/>
      <c r="H51" s="37"/>
      <c r="I51" s="33" t="s">
        <v>39</v>
      </c>
      <c r="J51" s="292" t="str">
        <f>E21</f>
        <v>LEGENE s.r.o.</v>
      </c>
      <c r="K51" s="40"/>
    </row>
    <row r="52" spans="2:47" s="1" customFormat="1" ht="14.45" customHeight="1" x14ac:dyDescent="0.3">
      <c r="B52" s="36"/>
      <c r="C52" s="33" t="s">
        <v>37</v>
      </c>
      <c r="D52" s="37"/>
      <c r="E52" s="37"/>
      <c r="F52" s="31" t="str">
        <f>IF(E18="","",E18)</f>
        <v xml:space="preserve"> </v>
      </c>
      <c r="G52" s="37"/>
      <c r="H52" s="37"/>
      <c r="I52" s="37"/>
      <c r="J52" s="317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 x14ac:dyDescent="0.3">
      <c r="B54" s="36"/>
      <c r="C54" s="113" t="s">
        <v>105</v>
      </c>
      <c r="D54" s="106"/>
      <c r="E54" s="106"/>
      <c r="F54" s="106"/>
      <c r="G54" s="106"/>
      <c r="H54" s="106"/>
      <c r="I54" s="106"/>
      <c r="J54" s="114" t="s">
        <v>106</v>
      </c>
      <c r="K54" s="115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 x14ac:dyDescent="0.3">
      <c r="B56" s="36"/>
      <c r="C56" s="116" t="s">
        <v>107</v>
      </c>
      <c r="D56" s="37"/>
      <c r="E56" s="37"/>
      <c r="F56" s="37"/>
      <c r="G56" s="37"/>
      <c r="H56" s="37"/>
      <c r="I56" s="37"/>
      <c r="J56" s="103">
        <f>J81</f>
        <v>0</v>
      </c>
      <c r="K56" s="40"/>
      <c r="AU56" s="21" t="s">
        <v>108</v>
      </c>
    </row>
    <row r="57" spans="2:47" s="7" customFormat="1" ht="24.95" customHeight="1" x14ac:dyDescent="0.3">
      <c r="B57" s="117"/>
      <c r="C57" s="118"/>
      <c r="D57" s="119" t="s">
        <v>109</v>
      </c>
      <c r="E57" s="120"/>
      <c r="F57" s="120"/>
      <c r="G57" s="120"/>
      <c r="H57" s="120"/>
      <c r="I57" s="120"/>
      <c r="J57" s="121">
        <f>J82</f>
        <v>0</v>
      </c>
      <c r="K57" s="122"/>
    </row>
    <row r="58" spans="2:47" s="8" customFormat="1" ht="19.899999999999999" customHeight="1" x14ac:dyDescent="0.3">
      <c r="B58" s="123"/>
      <c r="C58" s="124"/>
      <c r="D58" s="125" t="s">
        <v>110</v>
      </c>
      <c r="E58" s="126"/>
      <c r="F58" s="126"/>
      <c r="G58" s="126"/>
      <c r="H58" s="126"/>
      <c r="I58" s="126"/>
      <c r="J58" s="127">
        <f>J83</f>
        <v>0</v>
      </c>
      <c r="K58" s="128"/>
    </row>
    <row r="59" spans="2:47" s="8" customFormat="1" ht="19.899999999999999" customHeight="1" x14ac:dyDescent="0.3">
      <c r="B59" s="123"/>
      <c r="C59" s="124"/>
      <c r="D59" s="125" t="s">
        <v>111</v>
      </c>
      <c r="E59" s="126"/>
      <c r="F59" s="126"/>
      <c r="G59" s="126"/>
      <c r="H59" s="126"/>
      <c r="I59" s="126"/>
      <c r="J59" s="127">
        <f>J201</f>
        <v>0</v>
      </c>
      <c r="K59" s="128"/>
    </row>
    <row r="60" spans="2:47" s="7" customFormat="1" ht="24.95" customHeight="1" x14ac:dyDescent="0.3">
      <c r="B60" s="117"/>
      <c r="C60" s="118"/>
      <c r="D60" s="119" t="s">
        <v>112</v>
      </c>
      <c r="E60" s="120"/>
      <c r="F60" s="120"/>
      <c r="G60" s="120"/>
      <c r="H60" s="120"/>
      <c r="I60" s="120"/>
      <c r="J60" s="121">
        <f>J206</f>
        <v>0</v>
      </c>
      <c r="K60" s="122"/>
    </row>
    <row r="61" spans="2:47" s="8" customFormat="1" ht="19.899999999999999" customHeight="1" x14ac:dyDescent="0.3">
      <c r="B61" s="123"/>
      <c r="C61" s="124"/>
      <c r="D61" s="125" t="s">
        <v>113</v>
      </c>
      <c r="E61" s="126"/>
      <c r="F61" s="126"/>
      <c r="G61" s="126"/>
      <c r="H61" s="126"/>
      <c r="I61" s="126"/>
      <c r="J61" s="127">
        <f>J207</f>
        <v>0</v>
      </c>
      <c r="K61" s="128"/>
    </row>
    <row r="62" spans="2:47" s="1" customFormat="1" ht="21.75" customHeight="1" x14ac:dyDescent="0.3">
      <c r="B62" s="36"/>
      <c r="C62" s="37"/>
      <c r="D62" s="37"/>
      <c r="E62" s="37"/>
      <c r="F62" s="37"/>
      <c r="G62" s="37"/>
      <c r="H62" s="37"/>
      <c r="I62" s="37"/>
      <c r="J62" s="37"/>
      <c r="K62" s="40"/>
    </row>
    <row r="63" spans="2:47" s="1" customFormat="1" ht="6.95" customHeight="1" x14ac:dyDescent="0.3">
      <c r="B63" s="51"/>
      <c r="C63" s="52"/>
      <c r="D63" s="52"/>
      <c r="E63" s="52"/>
      <c r="F63" s="52"/>
      <c r="G63" s="52"/>
      <c r="H63" s="52"/>
      <c r="I63" s="52"/>
      <c r="J63" s="52"/>
      <c r="K63" s="53"/>
    </row>
    <row r="67" spans="2:20" s="1" customFormat="1" ht="6.95" customHeight="1" x14ac:dyDescent="0.3">
      <c r="B67" s="54"/>
      <c r="C67" s="55"/>
      <c r="D67" s="55"/>
      <c r="E67" s="55"/>
      <c r="F67" s="55"/>
      <c r="G67" s="55"/>
      <c r="H67" s="55"/>
      <c r="I67" s="55"/>
      <c r="J67" s="55"/>
      <c r="K67" s="55"/>
      <c r="L67" s="36"/>
    </row>
    <row r="68" spans="2:20" s="1" customFormat="1" ht="36.950000000000003" customHeight="1" x14ac:dyDescent="0.3">
      <c r="B68" s="36"/>
      <c r="C68" s="56" t="s">
        <v>114</v>
      </c>
      <c r="L68" s="36"/>
    </row>
    <row r="69" spans="2:20" s="1" customFormat="1" ht="6.95" customHeight="1" x14ac:dyDescent="0.3">
      <c r="B69" s="36"/>
      <c r="L69" s="36"/>
    </row>
    <row r="70" spans="2:20" s="1" customFormat="1" ht="14.45" customHeight="1" x14ac:dyDescent="0.3">
      <c r="B70" s="36"/>
      <c r="C70" s="58" t="s">
        <v>17</v>
      </c>
      <c r="L70" s="36"/>
    </row>
    <row r="71" spans="2:20" s="1" customFormat="1" ht="14.45" customHeight="1" x14ac:dyDescent="0.3">
      <c r="B71" s="36"/>
      <c r="E71" s="318" t="str">
        <f>E7</f>
        <v>Dřevnice, Kašava ř.km 33,225-33,840 odstranění nánosů, oprava opevnění a stupňů</v>
      </c>
      <c r="F71" s="319"/>
      <c r="G71" s="319"/>
      <c r="H71" s="319"/>
      <c r="L71" s="36"/>
    </row>
    <row r="72" spans="2:20" s="1" customFormat="1" ht="14.45" customHeight="1" x14ac:dyDescent="0.3">
      <c r="B72" s="36"/>
      <c r="C72" s="58" t="s">
        <v>102</v>
      </c>
      <c r="L72" s="36"/>
    </row>
    <row r="73" spans="2:20" s="1" customFormat="1" ht="16.149999999999999" customHeight="1" x14ac:dyDescent="0.3">
      <c r="B73" s="36"/>
      <c r="E73" s="314" t="str">
        <f>E9</f>
        <v>SO 01 - Těžení nánosů</v>
      </c>
      <c r="F73" s="320"/>
      <c r="G73" s="320"/>
      <c r="H73" s="320"/>
      <c r="L73" s="36"/>
    </row>
    <row r="74" spans="2:20" s="1" customFormat="1" ht="6.95" customHeight="1" x14ac:dyDescent="0.3">
      <c r="B74" s="36"/>
      <c r="L74" s="36"/>
    </row>
    <row r="75" spans="2:20" s="1" customFormat="1" ht="18" customHeight="1" x14ac:dyDescent="0.3">
      <c r="B75" s="36"/>
      <c r="C75" s="58" t="s">
        <v>23</v>
      </c>
      <c r="F75" s="129" t="str">
        <f>F12</f>
        <v>Kašava</v>
      </c>
      <c r="I75" s="58" t="s">
        <v>25</v>
      </c>
      <c r="J75" s="62" t="str">
        <f>IF(J12="","",J12)</f>
        <v>2. 8. 2018</v>
      </c>
      <c r="L75" s="36"/>
    </row>
    <row r="76" spans="2:20" s="1" customFormat="1" ht="6.95" customHeight="1" x14ac:dyDescent="0.3">
      <c r="B76" s="36"/>
      <c r="L76" s="36"/>
    </row>
    <row r="77" spans="2:20" s="1" customFormat="1" ht="15" x14ac:dyDescent="0.3">
      <c r="B77" s="36"/>
      <c r="C77" s="58" t="s">
        <v>31</v>
      </c>
      <c r="F77" s="129" t="str">
        <f>E15</f>
        <v>Povodí Moravy, s.p.</v>
      </c>
      <c r="I77" s="58" t="s">
        <v>39</v>
      </c>
      <c r="J77" s="129" t="str">
        <f>E21</f>
        <v>LEGENE s.r.o.</v>
      </c>
      <c r="L77" s="36"/>
    </row>
    <row r="78" spans="2:20" s="1" customFormat="1" ht="14.45" customHeight="1" x14ac:dyDescent="0.3">
      <c r="B78" s="36"/>
      <c r="C78" s="58" t="s">
        <v>37</v>
      </c>
      <c r="F78" s="129" t="str">
        <f>IF(E18="","",E18)</f>
        <v xml:space="preserve"> </v>
      </c>
      <c r="L78" s="36"/>
    </row>
    <row r="79" spans="2:20" s="1" customFormat="1" ht="10.35" customHeight="1" x14ac:dyDescent="0.3">
      <c r="B79" s="36"/>
      <c r="L79" s="36"/>
    </row>
    <row r="80" spans="2:20" s="9" customFormat="1" ht="29.25" customHeight="1" x14ac:dyDescent="0.3">
      <c r="B80" s="130"/>
      <c r="C80" s="131" t="s">
        <v>115</v>
      </c>
      <c r="D80" s="132" t="s">
        <v>65</v>
      </c>
      <c r="E80" s="132" t="s">
        <v>61</v>
      </c>
      <c r="F80" s="132" t="s">
        <v>116</v>
      </c>
      <c r="G80" s="132" t="s">
        <v>117</v>
      </c>
      <c r="H80" s="132" t="s">
        <v>118</v>
      </c>
      <c r="I80" s="132" t="s">
        <v>119</v>
      </c>
      <c r="J80" s="132" t="s">
        <v>106</v>
      </c>
      <c r="K80" s="133" t="s">
        <v>120</v>
      </c>
      <c r="L80" s="130"/>
      <c r="M80" s="68" t="s">
        <v>121</v>
      </c>
      <c r="N80" s="69" t="s">
        <v>50</v>
      </c>
      <c r="O80" s="69" t="s">
        <v>122</v>
      </c>
      <c r="P80" s="69" t="s">
        <v>123</v>
      </c>
      <c r="Q80" s="69" t="s">
        <v>124</v>
      </c>
      <c r="R80" s="69" t="s">
        <v>125</v>
      </c>
      <c r="S80" s="69" t="s">
        <v>126</v>
      </c>
      <c r="T80" s="70" t="s">
        <v>127</v>
      </c>
    </row>
    <row r="81" spans="2:65" s="1" customFormat="1" ht="29.25" customHeight="1" x14ac:dyDescent="0.35">
      <c r="B81" s="36"/>
      <c r="C81" s="72" t="s">
        <v>107</v>
      </c>
      <c r="J81" s="134">
        <f>BK81</f>
        <v>0</v>
      </c>
      <c r="L81" s="36"/>
      <c r="M81" s="71"/>
      <c r="N81" s="63"/>
      <c r="O81" s="63"/>
      <c r="P81" s="135">
        <f>P82+P206</f>
        <v>2147.4218249999999</v>
      </c>
      <c r="Q81" s="63"/>
      <c r="R81" s="135">
        <f>R82+R206</f>
        <v>32.338464000000002</v>
      </c>
      <c r="S81" s="63"/>
      <c r="T81" s="136">
        <f>T82+T206</f>
        <v>0</v>
      </c>
      <c r="AT81" s="21" t="s">
        <v>79</v>
      </c>
      <c r="AU81" s="21" t="s">
        <v>108</v>
      </c>
      <c r="BK81" s="137">
        <f>BK82+BK206</f>
        <v>0</v>
      </c>
    </row>
    <row r="82" spans="2:65" s="10" customFormat="1" ht="37.35" customHeight="1" x14ac:dyDescent="0.35">
      <c r="B82" s="138"/>
      <c r="D82" s="139" t="s">
        <v>79</v>
      </c>
      <c r="E82" s="140" t="s">
        <v>128</v>
      </c>
      <c r="F82" s="140" t="s">
        <v>129</v>
      </c>
      <c r="J82" s="141">
        <f>BK82</f>
        <v>0</v>
      </c>
      <c r="L82" s="138"/>
      <c r="M82" s="142"/>
      <c r="N82" s="143"/>
      <c r="O82" s="143"/>
      <c r="P82" s="144">
        <f>P83+P201</f>
        <v>1888.1111239999998</v>
      </c>
      <c r="Q82" s="143"/>
      <c r="R82" s="144">
        <f>R83+R201</f>
        <v>0.12646399999999999</v>
      </c>
      <c r="S82" s="143"/>
      <c r="T82" s="145">
        <f>T83+T201</f>
        <v>0</v>
      </c>
      <c r="AR82" s="139" t="s">
        <v>88</v>
      </c>
      <c r="AT82" s="146" t="s">
        <v>79</v>
      </c>
      <c r="AU82" s="146" t="s">
        <v>80</v>
      </c>
      <c r="AY82" s="139" t="s">
        <v>130</v>
      </c>
      <c r="BK82" s="147">
        <f>BK83+BK201</f>
        <v>0</v>
      </c>
    </row>
    <row r="83" spans="2:65" s="10" customFormat="1" ht="19.899999999999999" customHeight="1" x14ac:dyDescent="0.3">
      <c r="B83" s="138"/>
      <c r="D83" s="139" t="s">
        <v>79</v>
      </c>
      <c r="E83" s="148" t="s">
        <v>88</v>
      </c>
      <c r="F83" s="148" t="s">
        <v>131</v>
      </c>
      <c r="J83" s="149">
        <f>BK83</f>
        <v>0</v>
      </c>
      <c r="L83" s="138"/>
      <c r="M83" s="142"/>
      <c r="N83" s="143"/>
      <c r="O83" s="143"/>
      <c r="P83" s="144">
        <f>SUM(P84:P200)</f>
        <v>1877.1808799999999</v>
      </c>
      <c r="Q83" s="143"/>
      <c r="R83" s="144">
        <f>SUM(R84:R200)</f>
        <v>0.12646399999999999</v>
      </c>
      <c r="S83" s="143"/>
      <c r="T83" s="145">
        <f>SUM(T84:T200)</f>
        <v>0</v>
      </c>
      <c r="AR83" s="139" t="s">
        <v>88</v>
      </c>
      <c r="AT83" s="146" t="s">
        <v>79</v>
      </c>
      <c r="AU83" s="146" t="s">
        <v>88</v>
      </c>
      <c r="AY83" s="139" t="s">
        <v>130</v>
      </c>
      <c r="BK83" s="147">
        <f>SUM(BK84:BK200)</f>
        <v>0</v>
      </c>
    </row>
    <row r="84" spans="2:65" s="1" customFormat="1" ht="22.9" customHeight="1" x14ac:dyDescent="0.3">
      <c r="B84" s="150"/>
      <c r="C84" s="151" t="s">
        <v>88</v>
      </c>
      <c r="D84" s="151" t="s">
        <v>132</v>
      </c>
      <c r="E84" s="152" t="s">
        <v>133</v>
      </c>
      <c r="F84" s="153" t="s">
        <v>134</v>
      </c>
      <c r="G84" s="154" t="s">
        <v>135</v>
      </c>
      <c r="H84" s="155">
        <v>833.05</v>
      </c>
      <c r="I84" s="156"/>
      <c r="J84" s="156">
        <f>ROUND(I84*H84,2)</f>
        <v>0</v>
      </c>
      <c r="K84" s="153" t="s">
        <v>136</v>
      </c>
      <c r="L84" s="36"/>
      <c r="M84" s="157" t="s">
        <v>5</v>
      </c>
      <c r="N84" s="158" t="s">
        <v>51</v>
      </c>
      <c r="O84" s="159">
        <v>0.17199999999999999</v>
      </c>
      <c r="P84" s="159">
        <f>O84*H84</f>
        <v>143.28459999999998</v>
      </c>
      <c r="Q84" s="159">
        <v>0</v>
      </c>
      <c r="R84" s="159">
        <f>Q84*H84</f>
        <v>0</v>
      </c>
      <c r="S84" s="159">
        <v>0</v>
      </c>
      <c r="T84" s="160">
        <f>S84*H84</f>
        <v>0</v>
      </c>
      <c r="AR84" s="21" t="s">
        <v>137</v>
      </c>
      <c r="AT84" s="21" t="s">
        <v>132</v>
      </c>
      <c r="AU84" s="21" t="s">
        <v>22</v>
      </c>
      <c r="AY84" s="21" t="s">
        <v>130</v>
      </c>
      <c r="BE84" s="161">
        <f>IF(N84="základní",J84,0)</f>
        <v>0</v>
      </c>
      <c r="BF84" s="161">
        <f>IF(N84="snížená",J84,0)</f>
        <v>0</v>
      </c>
      <c r="BG84" s="161">
        <f>IF(N84="zákl. přenesená",J84,0)</f>
        <v>0</v>
      </c>
      <c r="BH84" s="161">
        <f>IF(N84="sníž. přenesená",J84,0)</f>
        <v>0</v>
      </c>
      <c r="BI84" s="161">
        <f>IF(N84="nulová",J84,0)</f>
        <v>0</v>
      </c>
      <c r="BJ84" s="21" t="s">
        <v>88</v>
      </c>
      <c r="BK84" s="161">
        <f>ROUND(I84*H84,2)</f>
        <v>0</v>
      </c>
      <c r="BL84" s="21" t="s">
        <v>137</v>
      </c>
      <c r="BM84" s="21" t="s">
        <v>138</v>
      </c>
    </row>
    <row r="85" spans="2:65" s="1" customFormat="1" ht="27" x14ac:dyDescent="0.3">
      <c r="B85" s="36"/>
      <c r="D85" s="162" t="s">
        <v>139</v>
      </c>
      <c r="F85" s="163" t="s">
        <v>140</v>
      </c>
      <c r="L85" s="36"/>
      <c r="M85" s="164"/>
      <c r="N85" s="37"/>
      <c r="O85" s="37"/>
      <c r="P85" s="37"/>
      <c r="Q85" s="37"/>
      <c r="R85" s="37"/>
      <c r="S85" s="37"/>
      <c r="T85" s="65"/>
      <c r="AT85" s="21" t="s">
        <v>139</v>
      </c>
      <c r="AU85" s="21" t="s">
        <v>22</v>
      </c>
    </row>
    <row r="86" spans="2:65" s="1" customFormat="1" ht="202.5" x14ac:dyDescent="0.3">
      <c r="B86" s="36"/>
      <c r="D86" s="162" t="s">
        <v>141</v>
      </c>
      <c r="F86" s="165" t="s">
        <v>142</v>
      </c>
      <c r="L86" s="36"/>
      <c r="M86" s="164"/>
      <c r="N86" s="37"/>
      <c r="O86" s="37"/>
      <c r="P86" s="37"/>
      <c r="Q86" s="37"/>
      <c r="R86" s="37"/>
      <c r="S86" s="37"/>
      <c r="T86" s="65"/>
      <c r="AT86" s="21" t="s">
        <v>141</v>
      </c>
      <c r="AU86" s="21" t="s">
        <v>22</v>
      </c>
    </row>
    <row r="87" spans="2:65" s="11" customFormat="1" x14ac:dyDescent="0.3">
      <c r="B87" s="166"/>
      <c r="D87" s="162" t="s">
        <v>143</v>
      </c>
      <c r="E87" s="167" t="s">
        <v>5</v>
      </c>
      <c r="F87" s="168" t="s">
        <v>144</v>
      </c>
      <c r="H87" s="169">
        <v>833.05</v>
      </c>
      <c r="L87" s="166"/>
      <c r="M87" s="170"/>
      <c r="N87" s="171"/>
      <c r="O87" s="171"/>
      <c r="P87" s="171"/>
      <c r="Q87" s="171"/>
      <c r="R87" s="171"/>
      <c r="S87" s="171"/>
      <c r="T87" s="172"/>
      <c r="AT87" s="167" t="s">
        <v>143</v>
      </c>
      <c r="AU87" s="167" t="s">
        <v>22</v>
      </c>
      <c r="AV87" s="11" t="s">
        <v>22</v>
      </c>
      <c r="AW87" s="11" t="s">
        <v>43</v>
      </c>
      <c r="AX87" s="11" t="s">
        <v>88</v>
      </c>
      <c r="AY87" s="167" t="s">
        <v>130</v>
      </c>
    </row>
    <row r="88" spans="2:65" s="1" customFormat="1" ht="14.45" customHeight="1" x14ac:dyDescent="0.3">
      <c r="B88" s="150"/>
      <c r="C88" s="151" t="s">
        <v>22</v>
      </c>
      <c r="D88" s="151" t="s">
        <v>132</v>
      </c>
      <c r="E88" s="152" t="s">
        <v>145</v>
      </c>
      <c r="F88" s="153" t="s">
        <v>146</v>
      </c>
      <c r="G88" s="154" t="s">
        <v>147</v>
      </c>
      <c r="H88" s="155">
        <v>1</v>
      </c>
      <c r="I88" s="156"/>
      <c r="J88" s="156">
        <f>ROUND(I88*H88,2)</f>
        <v>0</v>
      </c>
      <c r="K88" s="153" t="s">
        <v>136</v>
      </c>
      <c r="L88" s="36"/>
      <c r="M88" s="157" t="s">
        <v>5</v>
      </c>
      <c r="N88" s="158" t="s">
        <v>51</v>
      </c>
      <c r="O88" s="159">
        <v>0.49</v>
      </c>
      <c r="P88" s="159">
        <f>O88*H88</f>
        <v>0.49</v>
      </c>
      <c r="Q88" s="159">
        <v>0</v>
      </c>
      <c r="R88" s="159">
        <f>Q88*H88</f>
        <v>0</v>
      </c>
      <c r="S88" s="159">
        <v>0</v>
      </c>
      <c r="T88" s="160">
        <f>S88*H88</f>
        <v>0</v>
      </c>
      <c r="AR88" s="21" t="s">
        <v>137</v>
      </c>
      <c r="AT88" s="21" t="s">
        <v>132</v>
      </c>
      <c r="AU88" s="21" t="s">
        <v>22</v>
      </c>
      <c r="AY88" s="21" t="s">
        <v>130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21" t="s">
        <v>88</v>
      </c>
      <c r="BK88" s="161">
        <f>ROUND(I88*H88,2)</f>
        <v>0</v>
      </c>
      <c r="BL88" s="21" t="s">
        <v>137</v>
      </c>
      <c r="BM88" s="21" t="s">
        <v>148</v>
      </c>
    </row>
    <row r="89" spans="2:65" s="1" customFormat="1" ht="27" x14ac:dyDescent="0.3">
      <c r="B89" s="36"/>
      <c r="D89" s="162" t="s">
        <v>139</v>
      </c>
      <c r="F89" s="163" t="s">
        <v>149</v>
      </c>
      <c r="L89" s="36"/>
      <c r="M89" s="164"/>
      <c r="N89" s="37"/>
      <c r="O89" s="37"/>
      <c r="P89" s="37"/>
      <c r="Q89" s="37"/>
      <c r="R89" s="37"/>
      <c r="S89" s="37"/>
      <c r="T89" s="65"/>
      <c r="AT89" s="21" t="s">
        <v>139</v>
      </c>
      <c r="AU89" s="21" t="s">
        <v>22</v>
      </c>
    </row>
    <row r="90" spans="2:65" s="1" customFormat="1" ht="162" x14ac:dyDescent="0.3">
      <c r="B90" s="36"/>
      <c r="D90" s="162" t="s">
        <v>141</v>
      </c>
      <c r="F90" s="165" t="s">
        <v>150</v>
      </c>
      <c r="L90" s="36"/>
      <c r="M90" s="164"/>
      <c r="N90" s="37"/>
      <c r="O90" s="37"/>
      <c r="P90" s="37"/>
      <c r="Q90" s="37"/>
      <c r="R90" s="37"/>
      <c r="S90" s="37"/>
      <c r="T90" s="65"/>
      <c r="AT90" s="21" t="s">
        <v>141</v>
      </c>
      <c r="AU90" s="21" t="s">
        <v>22</v>
      </c>
    </row>
    <row r="91" spans="2:65" s="1" customFormat="1" ht="14.45" customHeight="1" x14ac:dyDescent="0.3">
      <c r="B91" s="150"/>
      <c r="C91" s="151" t="s">
        <v>151</v>
      </c>
      <c r="D91" s="151" t="s">
        <v>132</v>
      </c>
      <c r="E91" s="152" t="s">
        <v>152</v>
      </c>
      <c r="F91" s="153" t="s">
        <v>153</v>
      </c>
      <c r="G91" s="154" t="s">
        <v>147</v>
      </c>
      <c r="H91" s="155">
        <v>1</v>
      </c>
      <c r="I91" s="156"/>
      <c r="J91" s="156">
        <f>ROUND(I91*H91,2)</f>
        <v>0</v>
      </c>
      <c r="K91" s="153" t="s">
        <v>136</v>
      </c>
      <c r="L91" s="36"/>
      <c r="M91" s="157" t="s">
        <v>5</v>
      </c>
      <c r="N91" s="158" t="s">
        <v>51</v>
      </c>
      <c r="O91" s="159">
        <v>0.88</v>
      </c>
      <c r="P91" s="159">
        <f>O91*H91</f>
        <v>0.88</v>
      </c>
      <c r="Q91" s="159">
        <v>0</v>
      </c>
      <c r="R91" s="159">
        <f>Q91*H91</f>
        <v>0</v>
      </c>
      <c r="S91" s="159">
        <v>0</v>
      </c>
      <c r="T91" s="160">
        <f>S91*H91</f>
        <v>0</v>
      </c>
      <c r="AR91" s="21" t="s">
        <v>137</v>
      </c>
      <c r="AT91" s="21" t="s">
        <v>132</v>
      </c>
      <c r="AU91" s="21" t="s">
        <v>22</v>
      </c>
      <c r="AY91" s="21" t="s">
        <v>130</v>
      </c>
      <c r="BE91" s="161">
        <f>IF(N91="základní",J91,0)</f>
        <v>0</v>
      </c>
      <c r="BF91" s="161">
        <f>IF(N91="snížená",J91,0)</f>
        <v>0</v>
      </c>
      <c r="BG91" s="161">
        <f>IF(N91="zákl. přenesená",J91,0)</f>
        <v>0</v>
      </c>
      <c r="BH91" s="161">
        <f>IF(N91="sníž. přenesená",J91,0)</f>
        <v>0</v>
      </c>
      <c r="BI91" s="161">
        <f>IF(N91="nulová",J91,0)</f>
        <v>0</v>
      </c>
      <c r="BJ91" s="21" t="s">
        <v>88</v>
      </c>
      <c r="BK91" s="161">
        <f>ROUND(I91*H91,2)</f>
        <v>0</v>
      </c>
      <c r="BL91" s="21" t="s">
        <v>137</v>
      </c>
      <c r="BM91" s="21" t="s">
        <v>154</v>
      </c>
    </row>
    <row r="92" spans="2:65" s="1" customFormat="1" ht="27" x14ac:dyDescent="0.3">
      <c r="B92" s="36"/>
      <c r="D92" s="162" t="s">
        <v>139</v>
      </c>
      <c r="F92" s="163" t="s">
        <v>155</v>
      </c>
      <c r="L92" s="36"/>
      <c r="M92" s="164"/>
      <c r="N92" s="37"/>
      <c r="O92" s="37"/>
      <c r="P92" s="37"/>
      <c r="Q92" s="37"/>
      <c r="R92" s="37"/>
      <c r="S92" s="37"/>
      <c r="T92" s="65"/>
      <c r="AT92" s="21" t="s">
        <v>139</v>
      </c>
      <c r="AU92" s="21" t="s">
        <v>22</v>
      </c>
    </row>
    <row r="93" spans="2:65" s="1" customFormat="1" ht="162" x14ac:dyDescent="0.3">
      <c r="B93" s="36"/>
      <c r="D93" s="162" t="s">
        <v>141</v>
      </c>
      <c r="F93" s="165" t="s">
        <v>150</v>
      </c>
      <c r="L93" s="36"/>
      <c r="M93" s="164"/>
      <c r="N93" s="37"/>
      <c r="O93" s="37"/>
      <c r="P93" s="37"/>
      <c r="Q93" s="37"/>
      <c r="R93" s="37"/>
      <c r="S93" s="37"/>
      <c r="T93" s="65"/>
      <c r="AT93" s="21" t="s">
        <v>141</v>
      </c>
      <c r="AU93" s="21" t="s">
        <v>22</v>
      </c>
    </row>
    <row r="94" spans="2:65" s="1" customFormat="1" ht="14.45" customHeight="1" x14ac:dyDescent="0.3">
      <c r="B94" s="150"/>
      <c r="C94" s="151" t="s">
        <v>137</v>
      </c>
      <c r="D94" s="151" t="s">
        <v>132</v>
      </c>
      <c r="E94" s="152" t="s">
        <v>156</v>
      </c>
      <c r="F94" s="153" t="s">
        <v>157</v>
      </c>
      <c r="G94" s="154" t="s">
        <v>147</v>
      </c>
      <c r="H94" s="155">
        <v>11</v>
      </c>
      <c r="I94" s="156"/>
      <c r="J94" s="156">
        <f>ROUND(I94*H94,2)</f>
        <v>0</v>
      </c>
      <c r="K94" s="153" t="s">
        <v>136</v>
      </c>
      <c r="L94" s="36"/>
      <c r="M94" s="157" t="s">
        <v>5</v>
      </c>
      <c r="N94" s="158" t="s">
        <v>51</v>
      </c>
      <c r="O94" s="159">
        <v>1.42</v>
      </c>
      <c r="P94" s="159">
        <f>O94*H94</f>
        <v>15.62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21" t="s">
        <v>137</v>
      </c>
      <c r="AT94" s="21" t="s">
        <v>132</v>
      </c>
      <c r="AU94" s="21" t="s">
        <v>22</v>
      </c>
      <c r="AY94" s="21" t="s">
        <v>130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21" t="s">
        <v>88</v>
      </c>
      <c r="BK94" s="161">
        <f>ROUND(I94*H94,2)</f>
        <v>0</v>
      </c>
      <c r="BL94" s="21" t="s">
        <v>137</v>
      </c>
      <c r="BM94" s="21" t="s">
        <v>158</v>
      </c>
    </row>
    <row r="95" spans="2:65" s="1" customFormat="1" ht="27" x14ac:dyDescent="0.3">
      <c r="B95" s="36"/>
      <c r="D95" s="162" t="s">
        <v>139</v>
      </c>
      <c r="F95" s="163" t="s">
        <v>159</v>
      </c>
      <c r="L95" s="36"/>
      <c r="M95" s="164"/>
      <c r="N95" s="37"/>
      <c r="O95" s="37"/>
      <c r="P95" s="37"/>
      <c r="Q95" s="37"/>
      <c r="R95" s="37"/>
      <c r="S95" s="37"/>
      <c r="T95" s="65"/>
      <c r="AT95" s="21" t="s">
        <v>139</v>
      </c>
      <c r="AU95" s="21" t="s">
        <v>22</v>
      </c>
    </row>
    <row r="96" spans="2:65" s="1" customFormat="1" ht="162" x14ac:dyDescent="0.3">
      <c r="B96" s="36"/>
      <c r="D96" s="162" t="s">
        <v>141</v>
      </c>
      <c r="F96" s="165" t="s">
        <v>150</v>
      </c>
      <c r="L96" s="36"/>
      <c r="M96" s="164"/>
      <c r="N96" s="37"/>
      <c r="O96" s="37"/>
      <c r="P96" s="37"/>
      <c r="Q96" s="37"/>
      <c r="R96" s="37"/>
      <c r="S96" s="37"/>
      <c r="T96" s="65"/>
      <c r="AT96" s="21" t="s">
        <v>141</v>
      </c>
      <c r="AU96" s="21" t="s">
        <v>22</v>
      </c>
    </row>
    <row r="97" spans="2:65" s="1" customFormat="1" ht="14.45" customHeight="1" x14ac:dyDescent="0.3">
      <c r="B97" s="150"/>
      <c r="C97" s="151" t="s">
        <v>160</v>
      </c>
      <c r="D97" s="151" t="s">
        <v>132</v>
      </c>
      <c r="E97" s="152" t="s">
        <v>161</v>
      </c>
      <c r="F97" s="153" t="s">
        <v>162</v>
      </c>
      <c r="G97" s="154" t="s">
        <v>147</v>
      </c>
      <c r="H97" s="155">
        <v>1</v>
      </c>
      <c r="I97" s="156"/>
      <c r="J97" s="156">
        <f>ROUND(I97*H97,2)</f>
        <v>0</v>
      </c>
      <c r="K97" s="153" t="s">
        <v>136</v>
      </c>
      <c r="L97" s="36"/>
      <c r="M97" s="157" t="s">
        <v>5</v>
      </c>
      <c r="N97" s="158" t="s">
        <v>51</v>
      </c>
      <c r="O97" s="159">
        <v>2.02</v>
      </c>
      <c r="P97" s="159">
        <f>O97*H97</f>
        <v>2.02</v>
      </c>
      <c r="Q97" s="159">
        <v>0</v>
      </c>
      <c r="R97" s="159">
        <f>Q97*H97</f>
        <v>0</v>
      </c>
      <c r="S97" s="159">
        <v>0</v>
      </c>
      <c r="T97" s="160">
        <f>S97*H97</f>
        <v>0</v>
      </c>
      <c r="AR97" s="21" t="s">
        <v>137</v>
      </c>
      <c r="AT97" s="21" t="s">
        <v>132</v>
      </c>
      <c r="AU97" s="21" t="s">
        <v>22</v>
      </c>
      <c r="AY97" s="21" t="s">
        <v>130</v>
      </c>
      <c r="BE97" s="161">
        <f>IF(N97="základní",J97,0)</f>
        <v>0</v>
      </c>
      <c r="BF97" s="161">
        <f>IF(N97="snížená",J97,0)</f>
        <v>0</v>
      </c>
      <c r="BG97" s="161">
        <f>IF(N97="zákl. přenesená",J97,0)</f>
        <v>0</v>
      </c>
      <c r="BH97" s="161">
        <f>IF(N97="sníž. přenesená",J97,0)</f>
        <v>0</v>
      </c>
      <c r="BI97" s="161">
        <f>IF(N97="nulová",J97,0)</f>
        <v>0</v>
      </c>
      <c r="BJ97" s="21" t="s">
        <v>88</v>
      </c>
      <c r="BK97" s="161">
        <f>ROUND(I97*H97,2)</f>
        <v>0</v>
      </c>
      <c r="BL97" s="21" t="s">
        <v>137</v>
      </c>
      <c r="BM97" s="21" t="s">
        <v>163</v>
      </c>
    </row>
    <row r="98" spans="2:65" s="1" customFormat="1" ht="27" x14ac:dyDescent="0.3">
      <c r="B98" s="36"/>
      <c r="D98" s="162" t="s">
        <v>139</v>
      </c>
      <c r="F98" s="163" t="s">
        <v>164</v>
      </c>
      <c r="L98" s="36"/>
      <c r="M98" s="164"/>
      <c r="N98" s="37"/>
      <c r="O98" s="37"/>
      <c r="P98" s="37"/>
      <c r="Q98" s="37"/>
      <c r="R98" s="37"/>
      <c r="S98" s="37"/>
      <c r="T98" s="65"/>
      <c r="AT98" s="21" t="s">
        <v>139</v>
      </c>
      <c r="AU98" s="21" t="s">
        <v>22</v>
      </c>
    </row>
    <row r="99" spans="2:65" s="1" customFormat="1" ht="162" x14ac:dyDescent="0.3">
      <c r="B99" s="36"/>
      <c r="D99" s="162" t="s">
        <v>141</v>
      </c>
      <c r="F99" s="165" t="s">
        <v>150</v>
      </c>
      <c r="L99" s="36"/>
      <c r="M99" s="164"/>
      <c r="N99" s="37"/>
      <c r="O99" s="37"/>
      <c r="P99" s="37"/>
      <c r="Q99" s="37"/>
      <c r="R99" s="37"/>
      <c r="S99" s="37"/>
      <c r="T99" s="65"/>
      <c r="AT99" s="21" t="s">
        <v>141</v>
      </c>
      <c r="AU99" s="21" t="s">
        <v>22</v>
      </c>
    </row>
    <row r="100" spans="2:65" s="1" customFormat="1" ht="14.45" customHeight="1" x14ac:dyDescent="0.3">
      <c r="B100" s="150"/>
      <c r="C100" s="151" t="s">
        <v>165</v>
      </c>
      <c r="D100" s="151" t="s">
        <v>132</v>
      </c>
      <c r="E100" s="152" t="s">
        <v>166</v>
      </c>
      <c r="F100" s="153" t="s">
        <v>167</v>
      </c>
      <c r="G100" s="154" t="s">
        <v>147</v>
      </c>
      <c r="H100" s="155">
        <v>7</v>
      </c>
      <c r="I100" s="156"/>
      <c r="J100" s="156">
        <f>ROUND(I100*H100,2)</f>
        <v>0</v>
      </c>
      <c r="K100" s="153" t="s">
        <v>136</v>
      </c>
      <c r="L100" s="36"/>
      <c r="M100" s="157" t="s">
        <v>5</v>
      </c>
      <c r="N100" s="158" t="s">
        <v>51</v>
      </c>
      <c r="O100" s="159">
        <v>2.8460000000000001</v>
      </c>
      <c r="P100" s="159">
        <f>O100*H100</f>
        <v>19.922000000000001</v>
      </c>
      <c r="Q100" s="159">
        <v>0</v>
      </c>
      <c r="R100" s="159">
        <f>Q100*H100</f>
        <v>0</v>
      </c>
      <c r="S100" s="159">
        <v>0</v>
      </c>
      <c r="T100" s="160">
        <f>S100*H100</f>
        <v>0</v>
      </c>
      <c r="AR100" s="21" t="s">
        <v>137</v>
      </c>
      <c r="AT100" s="21" t="s">
        <v>132</v>
      </c>
      <c r="AU100" s="21" t="s">
        <v>22</v>
      </c>
      <c r="AY100" s="21" t="s">
        <v>130</v>
      </c>
      <c r="BE100" s="161">
        <f>IF(N100="základní",J100,0)</f>
        <v>0</v>
      </c>
      <c r="BF100" s="161">
        <f>IF(N100="snížená",J100,0)</f>
        <v>0</v>
      </c>
      <c r="BG100" s="161">
        <f>IF(N100="zákl. přenesená",J100,0)</f>
        <v>0</v>
      </c>
      <c r="BH100" s="161">
        <f>IF(N100="sníž. přenesená",J100,0)</f>
        <v>0</v>
      </c>
      <c r="BI100" s="161">
        <f>IF(N100="nulová",J100,0)</f>
        <v>0</v>
      </c>
      <c r="BJ100" s="21" t="s">
        <v>88</v>
      </c>
      <c r="BK100" s="161">
        <f>ROUND(I100*H100,2)</f>
        <v>0</v>
      </c>
      <c r="BL100" s="21" t="s">
        <v>137</v>
      </c>
      <c r="BM100" s="21" t="s">
        <v>168</v>
      </c>
    </row>
    <row r="101" spans="2:65" s="1" customFormat="1" ht="27" x14ac:dyDescent="0.3">
      <c r="B101" s="36"/>
      <c r="D101" s="162" t="s">
        <v>139</v>
      </c>
      <c r="F101" s="163" t="s">
        <v>169</v>
      </c>
      <c r="L101" s="36"/>
      <c r="M101" s="164"/>
      <c r="N101" s="37"/>
      <c r="O101" s="37"/>
      <c r="P101" s="37"/>
      <c r="Q101" s="37"/>
      <c r="R101" s="37"/>
      <c r="S101" s="37"/>
      <c r="T101" s="65"/>
      <c r="AT101" s="21" t="s">
        <v>139</v>
      </c>
      <c r="AU101" s="21" t="s">
        <v>22</v>
      </c>
    </row>
    <row r="102" spans="2:65" s="1" customFormat="1" ht="162" x14ac:dyDescent="0.3">
      <c r="B102" s="36"/>
      <c r="D102" s="162" t="s">
        <v>141</v>
      </c>
      <c r="F102" s="165" t="s">
        <v>150</v>
      </c>
      <c r="L102" s="36"/>
      <c r="M102" s="164"/>
      <c r="N102" s="37"/>
      <c r="O102" s="37"/>
      <c r="P102" s="37"/>
      <c r="Q102" s="37"/>
      <c r="R102" s="37"/>
      <c r="S102" s="37"/>
      <c r="T102" s="65"/>
      <c r="AT102" s="21" t="s">
        <v>141</v>
      </c>
      <c r="AU102" s="21" t="s">
        <v>22</v>
      </c>
    </row>
    <row r="103" spans="2:65" s="1" customFormat="1" ht="14.45" customHeight="1" x14ac:dyDescent="0.3">
      <c r="B103" s="150"/>
      <c r="C103" s="151" t="s">
        <v>170</v>
      </c>
      <c r="D103" s="151" t="s">
        <v>132</v>
      </c>
      <c r="E103" s="152" t="s">
        <v>171</v>
      </c>
      <c r="F103" s="153" t="s">
        <v>172</v>
      </c>
      <c r="G103" s="154" t="s">
        <v>147</v>
      </c>
      <c r="H103" s="155">
        <v>6</v>
      </c>
      <c r="I103" s="156"/>
      <c r="J103" s="156">
        <f>ROUND(I103*H103,2)</f>
        <v>0</v>
      </c>
      <c r="K103" s="153" t="s">
        <v>136</v>
      </c>
      <c r="L103" s="36"/>
      <c r="M103" s="157" t="s">
        <v>5</v>
      </c>
      <c r="N103" s="158" t="s">
        <v>51</v>
      </c>
      <c r="O103" s="159">
        <v>4.0579999999999998</v>
      </c>
      <c r="P103" s="159">
        <f>O103*H103</f>
        <v>24.347999999999999</v>
      </c>
      <c r="Q103" s="159">
        <v>0</v>
      </c>
      <c r="R103" s="159">
        <f>Q103*H103</f>
        <v>0</v>
      </c>
      <c r="S103" s="159">
        <v>0</v>
      </c>
      <c r="T103" s="160">
        <f>S103*H103</f>
        <v>0</v>
      </c>
      <c r="AR103" s="21" t="s">
        <v>137</v>
      </c>
      <c r="AT103" s="21" t="s">
        <v>132</v>
      </c>
      <c r="AU103" s="21" t="s">
        <v>22</v>
      </c>
      <c r="AY103" s="21" t="s">
        <v>130</v>
      </c>
      <c r="BE103" s="161">
        <f>IF(N103="základní",J103,0)</f>
        <v>0</v>
      </c>
      <c r="BF103" s="161">
        <f>IF(N103="snížená",J103,0)</f>
        <v>0</v>
      </c>
      <c r="BG103" s="161">
        <f>IF(N103="zákl. přenesená",J103,0)</f>
        <v>0</v>
      </c>
      <c r="BH103" s="161">
        <f>IF(N103="sníž. přenesená",J103,0)</f>
        <v>0</v>
      </c>
      <c r="BI103" s="161">
        <f>IF(N103="nulová",J103,0)</f>
        <v>0</v>
      </c>
      <c r="BJ103" s="21" t="s">
        <v>88</v>
      </c>
      <c r="BK103" s="161">
        <f>ROUND(I103*H103,2)</f>
        <v>0</v>
      </c>
      <c r="BL103" s="21" t="s">
        <v>137</v>
      </c>
      <c r="BM103" s="21" t="s">
        <v>173</v>
      </c>
    </row>
    <row r="104" spans="2:65" s="1" customFormat="1" ht="27" x14ac:dyDescent="0.3">
      <c r="B104" s="36"/>
      <c r="D104" s="162" t="s">
        <v>139</v>
      </c>
      <c r="F104" s="163" t="s">
        <v>174</v>
      </c>
      <c r="L104" s="36"/>
      <c r="M104" s="164"/>
      <c r="N104" s="37"/>
      <c r="O104" s="37"/>
      <c r="P104" s="37"/>
      <c r="Q104" s="37"/>
      <c r="R104" s="37"/>
      <c r="S104" s="37"/>
      <c r="T104" s="65"/>
      <c r="AT104" s="21" t="s">
        <v>139</v>
      </c>
      <c r="AU104" s="21" t="s">
        <v>22</v>
      </c>
    </row>
    <row r="105" spans="2:65" s="1" customFormat="1" ht="162" x14ac:dyDescent="0.3">
      <c r="B105" s="36"/>
      <c r="D105" s="162" t="s">
        <v>141</v>
      </c>
      <c r="F105" s="165" t="s">
        <v>150</v>
      </c>
      <c r="L105" s="36"/>
      <c r="M105" s="164"/>
      <c r="N105" s="37"/>
      <c r="O105" s="37"/>
      <c r="P105" s="37"/>
      <c r="Q105" s="37"/>
      <c r="R105" s="37"/>
      <c r="S105" s="37"/>
      <c r="T105" s="65"/>
      <c r="AT105" s="21" t="s">
        <v>141</v>
      </c>
      <c r="AU105" s="21" t="s">
        <v>22</v>
      </c>
    </row>
    <row r="106" spans="2:65" s="1" customFormat="1" ht="14.45" customHeight="1" x14ac:dyDescent="0.3">
      <c r="B106" s="150"/>
      <c r="C106" s="151" t="s">
        <v>175</v>
      </c>
      <c r="D106" s="151" t="s">
        <v>132</v>
      </c>
      <c r="E106" s="152" t="s">
        <v>176</v>
      </c>
      <c r="F106" s="153" t="s">
        <v>177</v>
      </c>
      <c r="G106" s="154" t="s">
        <v>147</v>
      </c>
      <c r="H106" s="155">
        <v>6</v>
      </c>
      <c r="I106" s="156"/>
      <c r="J106" s="156">
        <f>ROUND(I106*H106,2)</f>
        <v>0</v>
      </c>
      <c r="K106" s="153" t="s">
        <v>136</v>
      </c>
      <c r="L106" s="36"/>
      <c r="M106" s="157" t="s">
        <v>5</v>
      </c>
      <c r="N106" s="158" t="s">
        <v>51</v>
      </c>
      <c r="O106" s="159">
        <v>4.8319999999999999</v>
      </c>
      <c r="P106" s="159">
        <f>O106*H106</f>
        <v>28.991999999999997</v>
      </c>
      <c r="Q106" s="159">
        <v>0</v>
      </c>
      <c r="R106" s="159">
        <f>Q106*H106</f>
        <v>0</v>
      </c>
      <c r="S106" s="159">
        <v>0</v>
      </c>
      <c r="T106" s="160">
        <f>S106*H106</f>
        <v>0</v>
      </c>
      <c r="AR106" s="21" t="s">
        <v>137</v>
      </c>
      <c r="AT106" s="21" t="s">
        <v>132</v>
      </c>
      <c r="AU106" s="21" t="s">
        <v>22</v>
      </c>
      <c r="AY106" s="21" t="s">
        <v>130</v>
      </c>
      <c r="BE106" s="161">
        <f>IF(N106="základní",J106,0)</f>
        <v>0</v>
      </c>
      <c r="BF106" s="161">
        <f>IF(N106="snížená",J106,0)</f>
        <v>0</v>
      </c>
      <c r="BG106" s="161">
        <f>IF(N106="zákl. přenesená",J106,0)</f>
        <v>0</v>
      </c>
      <c r="BH106" s="161">
        <f>IF(N106="sníž. přenesená",J106,0)</f>
        <v>0</v>
      </c>
      <c r="BI106" s="161">
        <f>IF(N106="nulová",J106,0)</f>
        <v>0</v>
      </c>
      <c r="BJ106" s="21" t="s">
        <v>88</v>
      </c>
      <c r="BK106" s="161">
        <f>ROUND(I106*H106,2)</f>
        <v>0</v>
      </c>
      <c r="BL106" s="21" t="s">
        <v>137</v>
      </c>
      <c r="BM106" s="21" t="s">
        <v>178</v>
      </c>
    </row>
    <row r="107" spans="2:65" s="1" customFormat="1" ht="27" x14ac:dyDescent="0.3">
      <c r="B107" s="36"/>
      <c r="D107" s="162" t="s">
        <v>139</v>
      </c>
      <c r="F107" s="163" t="s">
        <v>179</v>
      </c>
      <c r="L107" s="36"/>
      <c r="M107" s="164"/>
      <c r="N107" s="37"/>
      <c r="O107" s="37"/>
      <c r="P107" s="37"/>
      <c r="Q107" s="37"/>
      <c r="R107" s="37"/>
      <c r="S107" s="37"/>
      <c r="T107" s="65"/>
      <c r="AT107" s="21" t="s">
        <v>139</v>
      </c>
      <c r="AU107" s="21" t="s">
        <v>22</v>
      </c>
    </row>
    <row r="108" spans="2:65" s="1" customFormat="1" ht="162" x14ac:dyDescent="0.3">
      <c r="B108" s="36"/>
      <c r="D108" s="162" t="s">
        <v>141</v>
      </c>
      <c r="F108" s="165" t="s">
        <v>150</v>
      </c>
      <c r="L108" s="36"/>
      <c r="M108" s="164"/>
      <c r="N108" s="37"/>
      <c r="O108" s="37"/>
      <c r="P108" s="37"/>
      <c r="Q108" s="37"/>
      <c r="R108" s="37"/>
      <c r="S108" s="37"/>
      <c r="T108" s="65"/>
      <c r="AT108" s="21" t="s">
        <v>141</v>
      </c>
      <c r="AU108" s="21" t="s">
        <v>22</v>
      </c>
    </row>
    <row r="109" spans="2:65" s="1" customFormat="1" ht="14.45" customHeight="1" x14ac:dyDescent="0.3">
      <c r="B109" s="150"/>
      <c r="C109" s="151" t="s">
        <v>180</v>
      </c>
      <c r="D109" s="151" t="s">
        <v>132</v>
      </c>
      <c r="E109" s="152" t="s">
        <v>181</v>
      </c>
      <c r="F109" s="153" t="s">
        <v>182</v>
      </c>
      <c r="G109" s="154" t="s">
        <v>147</v>
      </c>
      <c r="H109" s="155">
        <v>1</v>
      </c>
      <c r="I109" s="156"/>
      <c r="J109" s="156">
        <f>ROUND(I109*H109,2)</f>
        <v>0</v>
      </c>
      <c r="K109" s="153" t="s">
        <v>136</v>
      </c>
      <c r="L109" s="36"/>
      <c r="M109" s="157" t="s">
        <v>5</v>
      </c>
      <c r="N109" s="158" t="s">
        <v>51</v>
      </c>
      <c r="O109" s="159">
        <v>0.65900000000000003</v>
      </c>
      <c r="P109" s="159">
        <f>O109*H109</f>
        <v>0.65900000000000003</v>
      </c>
      <c r="Q109" s="159">
        <v>5.0000000000000002E-5</v>
      </c>
      <c r="R109" s="159">
        <f>Q109*H109</f>
        <v>5.0000000000000002E-5</v>
      </c>
      <c r="S109" s="159">
        <v>0</v>
      </c>
      <c r="T109" s="160">
        <f>S109*H109</f>
        <v>0</v>
      </c>
      <c r="AR109" s="21" t="s">
        <v>137</v>
      </c>
      <c r="AT109" s="21" t="s">
        <v>132</v>
      </c>
      <c r="AU109" s="21" t="s">
        <v>22</v>
      </c>
      <c r="AY109" s="21" t="s">
        <v>130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21" t="s">
        <v>88</v>
      </c>
      <c r="BK109" s="161">
        <f>ROUND(I109*H109,2)</f>
        <v>0</v>
      </c>
      <c r="BL109" s="21" t="s">
        <v>137</v>
      </c>
      <c r="BM109" s="21" t="s">
        <v>183</v>
      </c>
    </row>
    <row r="110" spans="2:65" s="1" customFormat="1" ht="27" x14ac:dyDescent="0.3">
      <c r="B110" s="36"/>
      <c r="D110" s="162" t="s">
        <v>139</v>
      </c>
      <c r="F110" s="163" t="s">
        <v>184</v>
      </c>
      <c r="L110" s="36"/>
      <c r="M110" s="164"/>
      <c r="N110" s="37"/>
      <c r="O110" s="37"/>
      <c r="P110" s="37"/>
      <c r="Q110" s="37"/>
      <c r="R110" s="37"/>
      <c r="S110" s="37"/>
      <c r="T110" s="65"/>
      <c r="AT110" s="21" t="s">
        <v>139</v>
      </c>
      <c r="AU110" s="21" t="s">
        <v>22</v>
      </c>
    </row>
    <row r="111" spans="2:65" s="1" customFormat="1" ht="148.5" x14ac:dyDescent="0.3">
      <c r="B111" s="36"/>
      <c r="D111" s="162" t="s">
        <v>141</v>
      </c>
      <c r="F111" s="165" t="s">
        <v>185</v>
      </c>
      <c r="L111" s="36"/>
      <c r="M111" s="164"/>
      <c r="N111" s="37"/>
      <c r="O111" s="37"/>
      <c r="P111" s="37"/>
      <c r="Q111" s="37"/>
      <c r="R111" s="37"/>
      <c r="S111" s="37"/>
      <c r="T111" s="65"/>
      <c r="AT111" s="21" t="s">
        <v>141</v>
      </c>
      <c r="AU111" s="21" t="s">
        <v>22</v>
      </c>
    </row>
    <row r="112" spans="2:65" s="1" customFormat="1" ht="14.45" customHeight="1" x14ac:dyDescent="0.3">
      <c r="B112" s="150"/>
      <c r="C112" s="151" t="s">
        <v>186</v>
      </c>
      <c r="D112" s="151" t="s">
        <v>132</v>
      </c>
      <c r="E112" s="152" t="s">
        <v>187</v>
      </c>
      <c r="F112" s="153" t="s">
        <v>188</v>
      </c>
      <c r="G112" s="154" t="s">
        <v>147</v>
      </c>
      <c r="H112" s="155">
        <v>1</v>
      </c>
      <c r="I112" s="156"/>
      <c r="J112" s="156">
        <f>ROUND(I112*H112,2)</f>
        <v>0</v>
      </c>
      <c r="K112" s="153" t="s">
        <v>136</v>
      </c>
      <c r="L112" s="36"/>
      <c r="M112" s="157" t="s">
        <v>5</v>
      </c>
      <c r="N112" s="158" t="s">
        <v>51</v>
      </c>
      <c r="O112" s="159">
        <v>1.655</v>
      </c>
      <c r="P112" s="159">
        <f>O112*H112</f>
        <v>1.655</v>
      </c>
      <c r="Q112" s="159">
        <v>5.0000000000000002E-5</v>
      </c>
      <c r="R112" s="159">
        <f>Q112*H112</f>
        <v>5.0000000000000002E-5</v>
      </c>
      <c r="S112" s="159">
        <v>0</v>
      </c>
      <c r="T112" s="160">
        <f>S112*H112</f>
        <v>0</v>
      </c>
      <c r="AR112" s="21" t="s">
        <v>137</v>
      </c>
      <c r="AT112" s="21" t="s">
        <v>132</v>
      </c>
      <c r="AU112" s="21" t="s">
        <v>22</v>
      </c>
      <c r="AY112" s="21" t="s">
        <v>130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21" t="s">
        <v>88</v>
      </c>
      <c r="BK112" s="161">
        <f>ROUND(I112*H112,2)</f>
        <v>0</v>
      </c>
      <c r="BL112" s="21" t="s">
        <v>137</v>
      </c>
      <c r="BM112" s="21" t="s">
        <v>189</v>
      </c>
    </row>
    <row r="113" spans="2:65" s="1" customFormat="1" ht="27" x14ac:dyDescent="0.3">
      <c r="B113" s="36"/>
      <c r="D113" s="162" t="s">
        <v>139</v>
      </c>
      <c r="F113" s="163" t="s">
        <v>190</v>
      </c>
      <c r="L113" s="36"/>
      <c r="M113" s="164"/>
      <c r="N113" s="37"/>
      <c r="O113" s="37"/>
      <c r="P113" s="37"/>
      <c r="Q113" s="37"/>
      <c r="R113" s="37"/>
      <c r="S113" s="37"/>
      <c r="T113" s="65"/>
      <c r="AT113" s="21" t="s">
        <v>139</v>
      </c>
      <c r="AU113" s="21" t="s">
        <v>22</v>
      </c>
    </row>
    <row r="114" spans="2:65" s="1" customFormat="1" ht="148.5" x14ac:dyDescent="0.3">
      <c r="B114" s="36"/>
      <c r="D114" s="162" t="s">
        <v>141</v>
      </c>
      <c r="F114" s="165" t="s">
        <v>185</v>
      </c>
      <c r="L114" s="36"/>
      <c r="M114" s="164"/>
      <c r="N114" s="37"/>
      <c r="O114" s="37"/>
      <c r="P114" s="37"/>
      <c r="Q114" s="37"/>
      <c r="R114" s="37"/>
      <c r="S114" s="37"/>
      <c r="T114" s="65"/>
      <c r="AT114" s="21" t="s">
        <v>141</v>
      </c>
      <c r="AU114" s="21" t="s">
        <v>22</v>
      </c>
    </row>
    <row r="115" spans="2:65" s="1" customFormat="1" ht="14.45" customHeight="1" x14ac:dyDescent="0.3">
      <c r="B115" s="150"/>
      <c r="C115" s="151" t="s">
        <v>191</v>
      </c>
      <c r="D115" s="151" t="s">
        <v>132</v>
      </c>
      <c r="E115" s="152" t="s">
        <v>192</v>
      </c>
      <c r="F115" s="153" t="s">
        <v>193</v>
      </c>
      <c r="G115" s="154" t="s">
        <v>147</v>
      </c>
      <c r="H115" s="155">
        <v>11</v>
      </c>
      <c r="I115" s="156"/>
      <c r="J115" s="156">
        <f>ROUND(I115*H115,2)</f>
        <v>0</v>
      </c>
      <c r="K115" s="153" t="s">
        <v>136</v>
      </c>
      <c r="L115" s="36"/>
      <c r="M115" s="157" t="s">
        <v>5</v>
      </c>
      <c r="N115" s="158" t="s">
        <v>51</v>
      </c>
      <c r="O115" s="159">
        <v>2.5619999999999998</v>
      </c>
      <c r="P115" s="159">
        <f>O115*H115</f>
        <v>28.181999999999999</v>
      </c>
      <c r="Q115" s="159">
        <v>9.0000000000000006E-5</v>
      </c>
      <c r="R115" s="159">
        <f>Q115*H115</f>
        <v>9.8999999999999999E-4</v>
      </c>
      <c r="S115" s="159">
        <v>0</v>
      </c>
      <c r="T115" s="160">
        <f>S115*H115</f>
        <v>0</v>
      </c>
      <c r="AR115" s="21" t="s">
        <v>137</v>
      </c>
      <c r="AT115" s="21" t="s">
        <v>132</v>
      </c>
      <c r="AU115" s="21" t="s">
        <v>22</v>
      </c>
      <c r="AY115" s="21" t="s">
        <v>130</v>
      </c>
      <c r="BE115" s="161">
        <f>IF(N115="základní",J115,0)</f>
        <v>0</v>
      </c>
      <c r="BF115" s="161">
        <f>IF(N115="snížená",J115,0)</f>
        <v>0</v>
      </c>
      <c r="BG115" s="161">
        <f>IF(N115="zákl. přenesená",J115,0)</f>
        <v>0</v>
      </c>
      <c r="BH115" s="161">
        <f>IF(N115="sníž. přenesená",J115,0)</f>
        <v>0</v>
      </c>
      <c r="BI115" s="161">
        <f>IF(N115="nulová",J115,0)</f>
        <v>0</v>
      </c>
      <c r="BJ115" s="21" t="s">
        <v>88</v>
      </c>
      <c r="BK115" s="161">
        <f>ROUND(I115*H115,2)</f>
        <v>0</v>
      </c>
      <c r="BL115" s="21" t="s">
        <v>137</v>
      </c>
      <c r="BM115" s="21" t="s">
        <v>194</v>
      </c>
    </row>
    <row r="116" spans="2:65" s="1" customFormat="1" ht="27" x14ac:dyDescent="0.3">
      <c r="B116" s="36"/>
      <c r="D116" s="162" t="s">
        <v>139</v>
      </c>
      <c r="F116" s="163" t="s">
        <v>195</v>
      </c>
      <c r="L116" s="36"/>
      <c r="M116" s="164"/>
      <c r="N116" s="37"/>
      <c r="O116" s="37"/>
      <c r="P116" s="37"/>
      <c r="Q116" s="37"/>
      <c r="R116" s="37"/>
      <c r="S116" s="37"/>
      <c r="T116" s="65"/>
      <c r="AT116" s="21" t="s">
        <v>139</v>
      </c>
      <c r="AU116" s="21" t="s">
        <v>22</v>
      </c>
    </row>
    <row r="117" spans="2:65" s="1" customFormat="1" ht="148.5" x14ac:dyDescent="0.3">
      <c r="B117" s="36"/>
      <c r="D117" s="162" t="s">
        <v>141</v>
      </c>
      <c r="F117" s="165" t="s">
        <v>185</v>
      </c>
      <c r="L117" s="36"/>
      <c r="M117" s="164"/>
      <c r="N117" s="37"/>
      <c r="O117" s="37"/>
      <c r="P117" s="37"/>
      <c r="Q117" s="37"/>
      <c r="R117" s="37"/>
      <c r="S117" s="37"/>
      <c r="T117" s="65"/>
      <c r="AT117" s="21" t="s">
        <v>141</v>
      </c>
      <c r="AU117" s="21" t="s">
        <v>22</v>
      </c>
    </row>
    <row r="118" spans="2:65" s="1" customFormat="1" ht="14.45" customHeight="1" x14ac:dyDescent="0.3">
      <c r="B118" s="150"/>
      <c r="C118" s="151" t="s">
        <v>196</v>
      </c>
      <c r="D118" s="151" t="s">
        <v>132</v>
      </c>
      <c r="E118" s="152" t="s">
        <v>197</v>
      </c>
      <c r="F118" s="153" t="s">
        <v>198</v>
      </c>
      <c r="G118" s="154" t="s">
        <v>147</v>
      </c>
      <c r="H118" s="155">
        <v>1</v>
      </c>
      <c r="I118" s="156"/>
      <c r="J118" s="156">
        <f>ROUND(I118*H118,2)</f>
        <v>0</v>
      </c>
      <c r="K118" s="153" t="s">
        <v>136</v>
      </c>
      <c r="L118" s="36"/>
      <c r="M118" s="157" t="s">
        <v>5</v>
      </c>
      <c r="N118" s="158" t="s">
        <v>51</v>
      </c>
      <c r="O118" s="159">
        <v>4.5529999999999999</v>
      </c>
      <c r="P118" s="159">
        <f>O118*H118</f>
        <v>4.5529999999999999</v>
      </c>
      <c r="Q118" s="159">
        <v>9.0000000000000006E-5</v>
      </c>
      <c r="R118" s="159">
        <f>Q118*H118</f>
        <v>9.0000000000000006E-5</v>
      </c>
      <c r="S118" s="159">
        <v>0</v>
      </c>
      <c r="T118" s="160">
        <f>S118*H118</f>
        <v>0</v>
      </c>
      <c r="AR118" s="21" t="s">
        <v>137</v>
      </c>
      <c r="AT118" s="21" t="s">
        <v>132</v>
      </c>
      <c r="AU118" s="21" t="s">
        <v>22</v>
      </c>
      <c r="AY118" s="21" t="s">
        <v>130</v>
      </c>
      <c r="BE118" s="161">
        <f>IF(N118="základní",J118,0)</f>
        <v>0</v>
      </c>
      <c r="BF118" s="161">
        <f>IF(N118="snížená",J118,0)</f>
        <v>0</v>
      </c>
      <c r="BG118" s="161">
        <f>IF(N118="zákl. přenesená",J118,0)</f>
        <v>0</v>
      </c>
      <c r="BH118" s="161">
        <f>IF(N118="sníž. přenesená",J118,0)</f>
        <v>0</v>
      </c>
      <c r="BI118" s="161">
        <f>IF(N118="nulová",J118,0)</f>
        <v>0</v>
      </c>
      <c r="BJ118" s="21" t="s">
        <v>88</v>
      </c>
      <c r="BK118" s="161">
        <f>ROUND(I118*H118,2)</f>
        <v>0</v>
      </c>
      <c r="BL118" s="21" t="s">
        <v>137</v>
      </c>
      <c r="BM118" s="21" t="s">
        <v>199</v>
      </c>
    </row>
    <row r="119" spans="2:65" s="1" customFormat="1" ht="27" x14ac:dyDescent="0.3">
      <c r="B119" s="36"/>
      <c r="D119" s="162" t="s">
        <v>139</v>
      </c>
      <c r="F119" s="163" t="s">
        <v>200</v>
      </c>
      <c r="L119" s="36"/>
      <c r="M119" s="164"/>
      <c r="N119" s="37"/>
      <c r="O119" s="37"/>
      <c r="P119" s="37"/>
      <c r="Q119" s="37"/>
      <c r="R119" s="37"/>
      <c r="S119" s="37"/>
      <c r="T119" s="65"/>
      <c r="AT119" s="21" t="s">
        <v>139</v>
      </c>
      <c r="AU119" s="21" t="s">
        <v>22</v>
      </c>
    </row>
    <row r="120" spans="2:65" s="1" customFormat="1" ht="148.5" x14ac:dyDescent="0.3">
      <c r="B120" s="36"/>
      <c r="D120" s="162" t="s">
        <v>141</v>
      </c>
      <c r="F120" s="165" t="s">
        <v>185</v>
      </c>
      <c r="L120" s="36"/>
      <c r="M120" s="164"/>
      <c r="N120" s="37"/>
      <c r="O120" s="37"/>
      <c r="P120" s="37"/>
      <c r="Q120" s="37"/>
      <c r="R120" s="37"/>
      <c r="S120" s="37"/>
      <c r="T120" s="65"/>
      <c r="AT120" s="21" t="s">
        <v>141</v>
      </c>
      <c r="AU120" s="21" t="s">
        <v>22</v>
      </c>
    </row>
    <row r="121" spans="2:65" s="1" customFormat="1" ht="14.45" customHeight="1" x14ac:dyDescent="0.3">
      <c r="B121" s="150"/>
      <c r="C121" s="151" t="s">
        <v>201</v>
      </c>
      <c r="D121" s="151" t="s">
        <v>132</v>
      </c>
      <c r="E121" s="152" t="s">
        <v>202</v>
      </c>
      <c r="F121" s="153" t="s">
        <v>203</v>
      </c>
      <c r="G121" s="154" t="s">
        <v>147</v>
      </c>
      <c r="H121" s="155">
        <v>21</v>
      </c>
      <c r="I121" s="156"/>
      <c r="J121" s="156">
        <f>ROUND(I121*H121,2)</f>
        <v>0</v>
      </c>
      <c r="K121" s="153" t="s">
        <v>136</v>
      </c>
      <c r="L121" s="36"/>
      <c r="M121" s="157" t="s">
        <v>5</v>
      </c>
      <c r="N121" s="158" t="s">
        <v>51</v>
      </c>
      <c r="O121" s="159">
        <v>6.5410000000000004</v>
      </c>
      <c r="P121" s="159">
        <f>O121*H121</f>
        <v>137.36100000000002</v>
      </c>
      <c r="Q121" s="159">
        <v>9.0000000000000006E-5</v>
      </c>
      <c r="R121" s="159">
        <f>Q121*H121</f>
        <v>1.8900000000000002E-3</v>
      </c>
      <c r="S121" s="159">
        <v>0</v>
      </c>
      <c r="T121" s="160">
        <f>S121*H121</f>
        <v>0</v>
      </c>
      <c r="AR121" s="21" t="s">
        <v>137</v>
      </c>
      <c r="AT121" s="21" t="s">
        <v>132</v>
      </c>
      <c r="AU121" s="21" t="s">
        <v>22</v>
      </c>
      <c r="AY121" s="21" t="s">
        <v>130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21" t="s">
        <v>88</v>
      </c>
      <c r="BK121" s="161">
        <f>ROUND(I121*H121,2)</f>
        <v>0</v>
      </c>
      <c r="BL121" s="21" t="s">
        <v>137</v>
      </c>
      <c r="BM121" s="21" t="s">
        <v>204</v>
      </c>
    </row>
    <row r="122" spans="2:65" s="1" customFormat="1" ht="27" x14ac:dyDescent="0.3">
      <c r="B122" s="36"/>
      <c r="D122" s="162" t="s">
        <v>139</v>
      </c>
      <c r="F122" s="163" t="s">
        <v>205</v>
      </c>
      <c r="L122" s="36"/>
      <c r="M122" s="164"/>
      <c r="N122" s="37"/>
      <c r="O122" s="37"/>
      <c r="P122" s="37"/>
      <c r="Q122" s="37"/>
      <c r="R122" s="37"/>
      <c r="S122" s="37"/>
      <c r="T122" s="65"/>
      <c r="AT122" s="21" t="s">
        <v>139</v>
      </c>
      <c r="AU122" s="21" t="s">
        <v>22</v>
      </c>
    </row>
    <row r="123" spans="2:65" s="1" customFormat="1" ht="148.5" x14ac:dyDescent="0.3">
      <c r="B123" s="36"/>
      <c r="D123" s="162" t="s">
        <v>141</v>
      </c>
      <c r="F123" s="165" t="s">
        <v>185</v>
      </c>
      <c r="L123" s="36"/>
      <c r="M123" s="164"/>
      <c r="N123" s="37"/>
      <c r="O123" s="37"/>
      <c r="P123" s="37"/>
      <c r="Q123" s="37"/>
      <c r="R123" s="37"/>
      <c r="S123" s="37"/>
      <c r="T123" s="65"/>
      <c r="AT123" s="21" t="s">
        <v>141</v>
      </c>
      <c r="AU123" s="21" t="s">
        <v>22</v>
      </c>
    </row>
    <row r="124" spans="2:65" s="1" customFormat="1" ht="14.45" customHeight="1" x14ac:dyDescent="0.3">
      <c r="B124" s="150"/>
      <c r="C124" s="151" t="s">
        <v>206</v>
      </c>
      <c r="D124" s="151" t="s">
        <v>132</v>
      </c>
      <c r="E124" s="152" t="s">
        <v>207</v>
      </c>
      <c r="F124" s="153" t="s">
        <v>208</v>
      </c>
      <c r="G124" s="154" t="s">
        <v>209</v>
      </c>
      <c r="H124" s="155">
        <v>881.98</v>
      </c>
      <c r="I124" s="156"/>
      <c r="J124" s="156">
        <f>ROUND(I124*H124,2)</f>
        <v>0</v>
      </c>
      <c r="K124" s="153" t="s">
        <v>136</v>
      </c>
      <c r="L124" s="36"/>
      <c r="M124" s="157" t="s">
        <v>5</v>
      </c>
      <c r="N124" s="158" t="s">
        <v>51</v>
      </c>
      <c r="O124" s="159">
        <v>0.52900000000000003</v>
      </c>
      <c r="P124" s="159">
        <f>O124*H124</f>
        <v>466.56742000000003</v>
      </c>
      <c r="Q124" s="159">
        <v>0</v>
      </c>
      <c r="R124" s="159">
        <f>Q124*H124</f>
        <v>0</v>
      </c>
      <c r="S124" s="159">
        <v>0</v>
      </c>
      <c r="T124" s="160">
        <f>S124*H124</f>
        <v>0</v>
      </c>
      <c r="AR124" s="21" t="s">
        <v>137</v>
      </c>
      <c r="AT124" s="21" t="s">
        <v>132</v>
      </c>
      <c r="AU124" s="21" t="s">
        <v>22</v>
      </c>
      <c r="AY124" s="21" t="s">
        <v>130</v>
      </c>
      <c r="BE124" s="161">
        <f>IF(N124="základní",J124,0)</f>
        <v>0</v>
      </c>
      <c r="BF124" s="161">
        <f>IF(N124="snížená",J124,0)</f>
        <v>0</v>
      </c>
      <c r="BG124" s="161">
        <f>IF(N124="zákl. přenesená",J124,0)</f>
        <v>0</v>
      </c>
      <c r="BH124" s="161">
        <f>IF(N124="sníž. přenesená",J124,0)</f>
        <v>0</v>
      </c>
      <c r="BI124" s="161">
        <f>IF(N124="nulová",J124,0)</f>
        <v>0</v>
      </c>
      <c r="BJ124" s="21" t="s">
        <v>88</v>
      </c>
      <c r="BK124" s="161">
        <f>ROUND(I124*H124,2)</f>
        <v>0</v>
      </c>
      <c r="BL124" s="21" t="s">
        <v>137</v>
      </c>
      <c r="BM124" s="21" t="s">
        <v>210</v>
      </c>
    </row>
    <row r="125" spans="2:65" s="1" customFormat="1" ht="27" x14ac:dyDescent="0.3">
      <c r="B125" s="36"/>
      <c r="D125" s="162" t="s">
        <v>139</v>
      </c>
      <c r="F125" s="163" t="s">
        <v>211</v>
      </c>
      <c r="L125" s="36"/>
      <c r="M125" s="164"/>
      <c r="N125" s="37"/>
      <c r="O125" s="37"/>
      <c r="P125" s="37"/>
      <c r="Q125" s="37"/>
      <c r="R125" s="37"/>
      <c r="S125" s="37"/>
      <c r="T125" s="65"/>
      <c r="AT125" s="21" t="s">
        <v>139</v>
      </c>
      <c r="AU125" s="21" t="s">
        <v>22</v>
      </c>
    </row>
    <row r="126" spans="2:65" s="1" customFormat="1" ht="409.5" x14ac:dyDescent="0.3">
      <c r="B126" s="36"/>
      <c r="D126" s="162" t="s">
        <v>141</v>
      </c>
      <c r="F126" s="173" t="s">
        <v>212</v>
      </c>
      <c r="L126" s="36"/>
      <c r="M126" s="164"/>
      <c r="N126" s="37"/>
      <c r="O126" s="37"/>
      <c r="P126" s="37"/>
      <c r="Q126" s="37"/>
      <c r="R126" s="37"/>
      <c r="S126" s="37"/>
      <c r="T126" s="65"/>
      <c r="AT126" s="21" t="s">
        <v>141</v>
      </c>
      <c r="AU126" s="21" t="s">
        <v>22</v>
      </c>
    </row>
    <row r="127" spans="2:65" s="11" customFormat="1" x14ac:dyDescent="0.3">
      <c r="B127" s="166"/>
      <c r="D127" s="162" t="s">
        <v>143</v>
      </c>
      <c r="E127" s="167" t="s">
        <v>5</v>
      </c>
      <c r="F127" s="168" t="s">
        <v>213</v>
      </c>
      <c r="H127" s="169">
        <v>881.98</v>
      </c>
      <c r="L127" s="166"/>
      <c r="M127" s="170"/>
      <c r="N127" s="171"/>
      <c r="O127" s="171"/>
      <c r="P127" s="171"/>
      <c r="Q127" s="171"/>
      <c r="R127" s="171"/>
      <c r="S127" s="171"/>
      <c r="T127" s="172"/>
      <c r="AT127" s="167" t="s">
        <v>143</v>
      </c>
      <c r="AU127" s="167" t="s">
        <v>22</v>
      </c>
      <c r="AV127" s="11" t="s">
        <v>22</v>
      </c>
      <c r="AW127" s="11" t="s">
        <v>43</v>
      </c>
      <c r="AX127" s="11" t="s">
        <v>88</v>
      </c>
      <c r="AY127" s="167" t="s">
        <v>130</v>
      </c>
    </row>
    <row r="128" spans="2:65" s="1" customFormat="1" ht="22.9" customHeight="1" x14ac:dyDescent="0.3">
      <c r="B128" s="150"/>
      <c r="C128" s="151" t="s">
        <v>11</v>
      </c>
      <c r="D128" s="151" t="s">
        <v>132</v>
      </c>
      <c r="E128" s="152" t="s">
        <v>214</v>
      </c>
      <c r="F128" s="153" t="s">
        <v>215</v>
      </c>
      <c r="G128" s="154" t="s">
        <v>209</v>
      </c>
      <c r="H128" s="155">
        <v>881.98</v>
      </c>
      <c r="I128" s="156"/>
      <c r="J128" s="156">
        <f>ROUND(I128*H128,2)</f>
        <v>0</v>
      </c>
      <c r="K128" s="153" t="s">
        <v>136</v>
      </c>
      <c r="L128" s="36"/>
      <c r="M128" s="157" t="s">
        <v>5</v>
      </c>
      <c r="N128" s="158" t="s">
        <v>51</v>
      </c>
      <c r="O128" s="159">
        <v>3.4000000000000002E-2</v>
      </c>
      <c r="P128" s="159">
        <f>O128*H128</f>
        <v>29.987320000000004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AR128" s="21" t="s">
        <v>137</v>
      </c>
      <c r="AT128" s="21" t="s">
        <v>132</v>
      </c>
      <c r="AU128" s="21" t="s">
        <v>22</v>
      </c>
      <c r="AY128" s="21" t="s">
        <v>130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21" t="s">
        <v>88</v>
      </c>
      <c r="BK128" s="161">
        <f>ROUND(I128*H128,2)</f>
        <v>0</v>
      </c>
      <c r="BL128" s="21" t="s">
        <v>137</v>
      </c>
      <c r="BM128" s="21" t="s">
        <v>216</v>
      </c>
    </row>
    <row r="129" spans="2:65" s="1" customFormat="1" ht="40.5" x14ac:dyDescent="0.3">
      <c r="B129" s="36"/>
      <c r="D129" s="162" t="s">
        <v>139</v>
      </c>
      <c r="F129" s="163" t="s">
        <v>217</v>
      </c>
      <c r="L129" s="36"/>
      <c r="M129" s="164"/>
      <c r="N129" s="37"/>
      <c r="O129" s="37"/>
      <c r="P129" s="37"/>
      <c r="Q129" s="37"/>
      <c r="R129" s="37"/>
      <c r="S129" s="37"/>
      <c r="T129" s="65"/>
      <c r="AT129" s="21" t="s">
        <v>139</v>
      </c>
      <c r="AU129" s="21" t="s">
        <v>22</v>
      </c>
    </row>
    <row r="130" spans="2:65" s="1" customFormat="1" ht="409.5" x14ac:dyDescent="0.3">
      <c r="B130" s="36"/>
      <c r="D130" s="162" t="s">
        <v>141</v>
      </c>
      <c r="F130" s="173" t="s">
        <v>212</v>
      </c>
      <c r="L130" s="36"/>
      <c r="M130" s="164"/>
      <c r="N130" s="37"/>
      <c r="O130" s="37"/>
      <c r="P130" s="37"/>
      <c r="Q130" s="37"/>
      <c r="R130" s="37"/>
      <c r="S130" s="37"/>
      <c r="T130" s="65"/>
      <c r="AT130" s="21" t="s">
        <v>141</v>
      </c>
      <c r="AU130" s="21" t="s">
        <v>22</v>
      </c>
    </row>
    <row r="131" spans="2:65" s="1" customFormat="1" ht="22.9" customHeight="1" x14ac:dyDescent="0.3">
      <c r="B131" s="150"/>
      <c r="C131" s="151" t="s">
        <v>218</v>
      </c>
      <c r="D131" s="151" t="s">
        <v>132</v>
      </c>
      <c r="E131" s="152" t="s">
        <v>219</v>
      </c>
      <c r="F131" s="153" t="s">
        <v>220</v>
      </c>
      <c r="G131" s="154" t="s">
        <v>147</v>
      </c>
      <c r="H131" s="155">
        <v>1</v>
      </c>
      <c r="I131" s="156"/>
      <c r="J131" s="156">
        <f>ROUND(I131*H131,2)</f>
        <v>0</v>
      </c>
      <c r="K131" s="153" t="s">
        <v>136</v>
      </c>
      <c r="L131" s="36"/>
      <c r="M131" s="157" t="s">
        <v>5</v>
      </c>
      <c r="N131" s="158" t="s">
        <v>51</v>
      </c>
      <c r="O131" s="159">
        <v>5.8000000000000003E-2</v>
      </c>
      <c r="P131" s="159">
        <f>O131*H131</f>
        <v>5.8000000000000003E-2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AR131" s="21" t="s">
        <v>137</v>
      </c>
      <c r="AT131" s="21" t="s">
        <v>132</v>
      </c>
      <c r="AU131" s="21" t="s">
        <v>22</v>
      </c>
      <c r="AY131" s="21" t="s">
        <v>130</v>
      </c>
      <c r="BE131" s="161">
        <f>IF(N131="základní",J131,0)</f>
        <v>0</v>
      </c>
      <c r="BF131" s="161">
        <f>IF(N131="snížená",J131,0)</f>
        <v>0</v>
      </c>
      <c r="BG131" s="161">
        <f>IF(N131="zákl. přenesená",J131,0)</f>
        <v>0</v>
      </c>
      <c r="BH131" s="161">
        <f>IF(N131="sníž. přenesená",J131,0)</f>
        <v>0</v>
      </c>
      <c r="BI131" s="161">
        <f>IF(N131="nulová",J131,0)</f>
        <v>0</v>
      </c>
      <c r="BJ131" s="21" t="s">
        <v>88</v>
      </c>
      <c r="BK131" s="161">
        <f>ROUND(I131*H131,2)</f>
        <v>0</v>
      </c>
      <c r="BL131" s="21" t="s">
        <v>137</v>
      </c>
      <c r="BM131" s="21" t="s">
        <v>221</v>
      </c>
    </row>
    <row r="132" spans="2:65" s="1" customFormat="1" ht="27" x14ac:dyDescent="0.3">
      <c r="B132" s="36"/>
      <c r="D132" s="162" t="s">
        <v>139</v>
      </c>
      <c r="F132" s="163" t="s">
        <v>222</v>
      </c>
      <c r="L132" s="36"/>
      <c r="M132" s="164"/>
      <c r="N132" s="37"/>
      <c r="O132" s="37"/>
      <c r="P132" s="37"/>
      <c r="Q132" s="37"/>
      <c r="R132" s="37"/>
      <c r="S132" s="37"/>
      <c r="T132" s="65"/>
      <c r="AT132" s="21" t="s">
        <v>139</v>
      </c>
      <c r="AU132" s="21" t="s">
        <v>22</v>
      </c>
    </row>
    <row r="133" spans="2:65" s="1" customFormat="1" ht="54" x14ac:dyDescent="0.3">
      <c r="B133" s="36"/>
      <c r="D133" s="162" t="s">
        <v>141</v>
      </c>
      <c r="F133" s="165" t="s">
        <v>223</v>
      </c>
      <c r="L133" s="36"/>
      <c r="M133" s="164"/>
      <c r="N133" s="37"/>
      <c r="O133" s="37"/>
      <c r="P133" s="37"/>
      <c r="Q133" s="37"/>
      <c r="R133" s="37"/>
      <c r="S133" s="37"/>
      <c r="T133" s="65"/>
      <c r="AT133" s="21" t="s">
        <v>141</v>
      </c>
      <c r="AU133" s="21" t="s">
        <v>22</v>
      </c>
    </row>
    <row r="134" spans="2:65" s="1" customFormat="1" ht="22.9" customHeight="1" x14ac:dyDescent="0.3">
      <c r="B134" s="150"/>
      <c r="C134" s="151" t="s">
        <v>224</v>
      </c>
      <c r="D134" s="151" t="s">
        <v>132</v>
      </c>
      <c r="E134" s="152" t="s">
        <v>225</v>
      </c>
      <c r="F134" s="153" t="s">
        <v>226</v>
      </c>
      <c r="G134" s="154" t="s">
        <v>147</v>
      </c>
      <c r="H134" s="155">
        <v>1</v>
      </c>
      <c r="I134" s="156"/>
      <c r="J134" s="156">
        <f>ROUND(I134*H134,2)</f>
        <v>0</v>
      </c>
      <c r="K134" s="153" t="s">
        <v>136</v>
      </c>
      <c r="L134" s="36"/>
      <c r="M134" s="157" t="s">
        <v>5</v>
      </c>
      <c r="N134" s="158" t="s">
        <v>51</v>
      </c>
      <c r="O134" s="159">
        <v>0.31900000000000001</v>
      </c>
      <c r="P134" s="159">
        <f>O134*H134</f>
        <v>0.31900000000000001</v>
      </c>
      <c r="Q134" s="159">
        <v>0</v>
      </c>
      <c r="R134" s="159">
        <f>Q134*H134</f>
        <v>0</v>
      </c>
      <c r="S134" s="159">
        <v>0</v>
      </c>
      <c r="T134" s="160">
        <f>S134*H134</f>
        <v>0</v>
      </c>
      <c r="AR134" s="21" t="s">
        <v>137</v>
      </c>
      <c r="AT134" s="21" t="s">
        <v>132</v>
      </c>
      <c r="AU134" s="21" t="s">
        <v>22</v>
      </c>
      <c r="AY134" s="21" t="s">
        <v>130</v>
      </c>
      <c r="BE134" s="161">
        <f>IF(N134="základní",J134,0)</f>
        <v>0</v>
      </c>
      <c r="BF134" s="161">
        <f>IF(N134="snížená",J134,0)</f>
        <v>0</v>
      </c>
      <c r="BG134" s="161">
        <f>IF(N134="zákl. přenesená",J134,0)</f>
        <v>0</v>
      </c>
      <c r="BH134" s="161">
        <f>IF(N134="sníž. přenesená",J134,0)</f>
        <v>0</v>
      </c>
      <c r="BI134" s="161">
        <f>IF(N134="nulová",J134,0)</f>
        <v>0</v>
      </c>
      <c r="BJ134" s="21" t="s">
        <v>88</v>
      </c>
      <c r="BK134" s="161">
        <f>ROUND(I134*H134,2)</f>
        <v>0</v>
      </c>
      <c r="BL134" s="21" t="s">
        <v>137</v>
      </c>
      <c r="BM134" s="21" t="s">
        <v>227</v>
      </c>
    </row>
    <row r="135" spans="2:65" s="1" customFormat="1" ht="27" x14ac:dyDescent="0.3">
      <c r="B135" s="36"/>
      <c r="D135" s="162" t="s">
        <v>139</v>
      </c>
      <c r="F135" s="163" t="s">
        <v>228</v>
      </c>
      <c r="L135" s="36"/>
      <c r="M135" s="164"/>
      <c r="N135" s="37"/>
      <c r="O135" s="37"/>
      <c r="P135" s="37"/>
      <c r="Q135" s="37"/>
      <c r="R135" s="37"/>
      <c r="S135" s="37"/>
      <c r="T135" s="65"/>
      <c r="AT135" s="21" t="s">
        <v>139</v>
      </c>
      <c r="AU135" s="21" t="s">
        <v>22</v>
      </c>
    </row>
    <row r="136" spans="2:65" s="1" customFormat="1" ht="54" x14ac:dyDescent="0.3">
      <c r="B136" s="36"/>
      <c r="D136" s="162" t="s">
        <v>141</v>
      </c>
      <c r="F136" s="165" t="s">
        <v>223</v>
      </c>
      <c r="L136" s="36"/>
      <c r="M136" s="164"/>
      <c r="N136" s="37"/>
      <c r="O136" s="37"/>
      <c r="P136" s="37"/>
      <c r="Q136" s="37"/>
      <c r="R136" s="37"/>
      <c r="S136" s="37"/>
      <c r="T136" s="65"/>
      <c r="AT136" s="21" t="s">
        <v>141</v>
      </c>
      <c r="AU136" s="21" t="s">
        <v>22</v>
      </c>
    </row>
    <row r="137" spans="2:65" s="1" customFormat="1" ht="22.9" customHeight="1" x14ac:dyDescent="0.3">
      <c r="B137" s="150"/>
      <c r="C137" s="151" t="s">
        <v>229</v>
      </c>
      <c r="D137" s="151" t="s">
        <v>132</v>
      </c>
      <c r="E137" s="152" t="s">
        <v>230</v>
      </c>
      <c r="F137" s="153" t="s">
        <v>231</v>
      </c>
      <c r="G137" s="154" t="s">
        <v>147</v>
      </c>
      <c r="H137" s="155">
        <v>11</v>
      </c>
      <c r="I137" s="156"/>
      <c r="J137" s="156">
        <f>ROUND(I137*H137,2)</f>
        <v>0</v>
      </c>
      <c r="K137" s="153" t="s">
        <v>136</v>
      </c>
      <c r="L137" s="36"/>
      <c r="M137" s="157" t="s">
        <v>5</v>
      </c>
      <c r="N137" s="158" t="s">
        <v>51</v>
      </c>
      <c r="O137" s="159">
        <v>0.86</v>
      </c>
      <c r="P137" s="159">
        <f>O137*H137</f>
        <v>9.4599999999999991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21" t="s">
        <v>137</v>
      </c>
      <c r="AT137" s="21" t="s">
        <v>132</v>
      </c>
      <c r="AU137" s="21" t="s">
        <v>22</v>
      </c>
      <c r="AY137" s="21" t="s">
        <v>130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21" t="s">
        <v>88</v>
      </c>
      <c r="BK137" s="161">
        <f>ROUND(I137*H137,2)</f>
        <v>0</v>
      </c>
      <c r="BL137" s="21" t="s">
        <v>137</v>
      </c>
      <c r="BM137" s="21" t="s">
        <v>232</v>
      </c>
    </row>
    <row r="138" spans="2:65" s="1" customFormat="1" ht="27" x14ac:dyDescent="0.3">
      <c r="B138" s="36"/>
      <c r="D138" s="162" t="s">
        <v>139</v>
      </c>
      <c r="F138" s="163" t="s">
        <v>233</v>
      </c>
      <c r="L138" s="36"/>
      <c r="M138" s="164"/>
      <c r="N138" s="37"/>
      <c r="O138" s="37"/>
      <c r="P138" s="37"/>
      <c r="Q138" s="37"/>
      <c r="R138" s="37"/>
      <c r="S138" s="37"/>
      <c r="T138" s="65"/>
      <c r="AT138" s="21" t="s">
        <v>139</v>
      </c>
      <c r="AU138" s="21" t="s">
        <v>22</v>
      </c>
    </row>
    <row r="139" spans="2:65" s="1" customFormat="1" ht="54" x14ac:dyDescent="0.3">
      <c r="B139" s="36"/>
      <c r="D139" s="162" t="s">
        <v>141</v>
      </c>
      <c r="F139" s="165" t="s">
        <v>223</v>
      </c>
      <c r="L139" s="36"/>
      <c r="M139" s="164"/>
      <c r="N139" s="37"/>
      <c r="O139" s="37"/>
      <c r="P139" s="37"/>
      <c r="Q139" s="37"/>
      <c r="R139" s="37"/>
      <c r="S139" s="37"/>
      <c r="T139" s="65"/>
      <c r="AT139" s="21" t="s">
        <v>141</v>
      </c>
      <c r="AU139" s="21" t="s">
        <v>22</v>
      </c>
    </row>
    <row r="140" spans="2:65" s="1" customFormat="1" ht="22.9" customHeight="1" x14ac:dyDescent="0.3">
      <c r="B140" s="150"/>
      <c r="C140" s="151" t="s">
        <v>234</v>
      </c>
      <c r="D140" s="151" t="s">
        <v>132</v>
      </c>
      <c r="E140" s="152" t="s">
        <v>235</v>
      </c>
      <c r="F140" s="153" t="s">
        <v>236</v>
      </c>
      <c r="G140" s="154" t="s">
        <v>147</v>
      </c>
      <c r="H140" s="155">
        <v>20</v>
      </c>
      <c r="I140" s="156"/>
      <c r="J140" s="156">
        <f>ROUND(I140*H140,2)</f>
        <v>0</v>
      </c>
      <c r="K140" s="153" t="s">
        <v>136</v>
      </c>
      <c r="L140" s="36"/>
      <c r="M140" s="157" t="s">
        <v>5</v>
      </c>
      <c r="N140" s="158" t="s">
        <v>51</v>
      </c>
      <c r="O140" s="159">
        <v>1.3540000000000001</v>
      </c>
      <c r="P140" s="159">
        <f>O140*H140</f>
        <v>27.080000000000002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21" t="s">
        <v>137</v>
      </c>
      <c r="AT140" s="21" t="s">
        <v>132</v>
      </c>
      <c r="AU140" s="21" t="s">
        <v>22</v>
      </c>
      <c r="AY140" s="21" t="s">
        <v>130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21" t="s">
        <v>88</v>
      </c>
      <c r="BK140" s="161">
        <f>ROUND(I140*H140,2)</f>
        <v>0</v>
      </c>
      <c r="BL140" s="21" t="s">
        <v>137</v>
      </c>
      <c r="BM140" s="21" t="s">
        <v>237</v>
      </c>
    </row>
    <row r="141" spans="2:65" s="1" customFormat="1" ht="27" x14ac:dyDescent="0.3">
      <c r="B141" s="36"/>
      <c r="D141" s="162" t="s">
        <v>139</v>
      </c>
      <c r="F141" s="163" t="s">
        <v>238</v>
      </c>
      <c r="L141" s="36"/>
      <c r="M141" s="164"/>
      <c r="N141" s="37"/>
      <c r="O141" s="37"/>
      <c r="P141" s="37"/>
      <c r="Q141" s="37"/>
      <c r="R141" s="37"/>
      <c r="S141" s="37"/>
      <c r="T141" s="65"/>
      <c r="AT141" s="21" t="s">
        <v>139</v>
      </c>
      <c r="AU141" s="21" t="s">
        <v>22</v>
      </c>
    </row>
    <row r="142" spans="2:65" s="1" customFormat="1" ht="54" x14ac:dyDescent="0.3">
      <c r="B142" s="36"/>
      <c r="D142" s="162" t="s">
        <v>141</v>
      </c>
      <c r="F142" s="165" t="s">
        <v>223</v>
      </c>
      <c r="L142" s="36"/>
      <c r="M142" s="164"/>
      <c r="N142" s="37"/>
      <c r="O142" s="37"/>
      <c r="P142" s="37"/>
      <c r="Q142" s="37"/>
      <c r="R142" s="37"/>
      <c r="S142" s="37"/>
      <c r="T142" s="65"/>
      <c r="AT142" s="21" t="s">
        <v>141</v>
      </c>
      <c r="AU142" s="21" t="s">
        <v>22</v>
      </c>
    </row>
    <row r="143" spans="2:65" s="267" customFormat="1" ht="22.9" customHeight="1" x14ac:dyDescent="0.3">
      <c r="B143" s="268"/>
      <c r="C143" s="269">
        <v>20</v>
      </c>
      <c r="D143" s="269" t="s">
        <v>132</v>
      </c>
      <c r="E143" s="270" t="s">
        <v>669</v>
      </c>
      <c r="F143" s="271" t="s">
        <v>671</v>
      </c>
      <c r="G143" s="272" t="s">
        <v>147</v>
      </c>
      <c r="H143" s="273">
        <v>60</v>
      </c>
      <c r="I143" s="274"/>
      <c r="J143" s="274">
        <f>ROUND(I143*H143,2)</f>
        <v>0</v>
      </c>
      <c r="K143" s="271" t="s">
        <v>136</v>
      </c>
      <c r="L143" s="275"/>
      <c r="M143" s="276" t="s">
        <v>5</v>
      </c>
      <c r="N143" s="277" t="s">
        <v>51</v>
      </c>
      <c r="O143" s="278">
        <v>2.7709999999999999</v>
      </c>
      <c r="P143" s="278">
        <f>O143*H143</f>
        <v>166.26</v>
      </c>
      <c r="Q143" s="278">
        <v>0</v>
      </c>
      <c r="R143" s="278">
        <f>Q143*H143</f>
        <v>0</v>
      </c>
      <c r="S143" s="278">
        <v>0</v>
      </c>
      <c r="T143" s="279">
        <f>S143*H143</f>
        <v>0</v>
      </c>
      <c r="AR143" s="280" t="s">
        <v>137</v>
      </c>
      <c r="AT143" s="280" t="s">
        <v>132</v>
      </c>
      <c r="AU143" s="280" t="s">
        <v>22</v>
      </c>
      <c r="AY143" s="280" t="s">
        <v>130</v>
      </c>
      <c r="BE143" s="281">
        <f>IF(N143="základní",J143,0)</f>
        <v>0</v>
      </c>
      <c r="BF143" s="281">
        <f>IF(N143="snížená",J143,0)</f>
        <v>0</v>
      </c>
      <c r="BG143" s="281">
        <f>IF(N143="zákl. přenesená",J143,0)</f>
        <v>0</v>
      </c>
      <c r="BH143" s="281">
        <f>IF(N143="sníž. přenesená",J143,0)</f>
        <v>0</v>
      </c>
      <c r="BI143" s="281">
        <f>IF(N143="nulová",J143,0)</f>
        <v>0</v>
      </c>
      <c r="BJ143" s="280" t="s">
        <v>88</v>
      </c>
      <c r="BK143" s="281">
        <f>ROUND(I143*H143,2)</f>
        <v>0</v>
      </c>
      <c r="BL143" s="280" t="s">
        <v>137</v>
      </c>
      <c r="BM143" s="280" t="s">
        <v>239</v>
      </c>
    </row>
    <row r="144" spans="2:65" s="1" customFormat="1" x14ac:dyDescent="0.3">
      <c r="B144" s="36"/>
      <c r="D144" s="162" t="s">
        <v>139</v>
      </c>
      <c r="F144" s="163" t="s">
        <v>672</v>
      </c>
      <c r="L144" s="36"/>
      <c r="M144" s="164"/>
      <c r="N144" s="37"/>
      <c r="O144" s="37"/>
      <c r="P144" s="37"/>
      <c r="Q144" s="37"/>
      <c r="R144" s="37"/>
      <c r="S144" s="37"/>
      <c r="T144" s="65"/>
      <c r="AT144" s="21" t="s">
        <v>139</v>
      </c>
      <c r="AU144" s="21" t="s">
        <v>22</v>
      </c>
    </row>
    <row r="145" spans="2:65" s="267" customFormat="1" ht="22.9" customHeight="1" x14ac:dyDescent="0.3">
      <c r="B145" s="268"/>
      <c r="C145" s="269">
        <v>21</v>
      </c>
      <c r="D145" s="269" t="s">
        <v>132</v>
      </c>
      <c r="E145" s="270" t="s">
        <v>670</v>
      </c>
      <c r="F145" s="271" t="s">
        <v>673</v>
      </c>
      <c r="G145" s="272" t="s">
        <v>458</v>
      </c>
      <c r="H145" s="273">
        <v>1</v>
      </c>
      <c r="I145" s="274"/>
      <c r="J145" s="274">
        <f>ROUND(I145*H145,2)</f>
        <v>0</v>
      </c>
      <c r="K145" s="271" t="s">
        <v>136</v>
      </c>
      <c r="L145" s="275"/>
      <c r="M145" s="276" t="s">
        <v>5</v>
      </c>
      <c r="N145" s="277" t="s">
        <v>51</v>
      </c>
      <c r="O145" s="278">
        <v>4.8620000000000001</v>
      </c>
      <c r="P145" s="278">
        <f>O145*H145</f>
        <v>4.8620000000000001</v>
      </c>
      <c r="Q145" s="278">
        <v>0</v>
      </c>
      <c r="R145" s="278">
        <f>Q145*H145</f>
        <v>0</v>
      </c>
      <c r="S145" s="278">
        <v>0</v>
      </c>
      <c r="T145" s="279">
        <f>S145*H145</f>
        <v>0</v>
      </c>
      <c r="AR145" s="280" t="s">
        <v>137</v>
      </c>
      <c r="AT145" s="280" t="s">
        <v>132</v>
      </c>
      <c r="AU145" s="280" t="s">
        <v>22</v>
      </c>
      <c r="AY145" s="280" t="s">
        <v>130</v>
      </c>
      <c r="BE145" s="281">
        <f>IF(N145="základní",J145,0)</f>
        <v>0</v>
      </c>
      <c r="BF145" s="281">
        <f>IF(N145="snížená",J145,0)</f>
        <v>0</v>
      </c>
      <c r="BG145" s="281">
        <f>IF(N145="zákl. přenesená",J145,0)</f>
        <v>0</v>
      </c>
      <c r="BH145" s="281">
        <f>IF(N145="sníž. přenesená",J145,0)</f>
        <v>0</v>
      </c>
      <c r="BI145" s="281">
        <f>IF(N145="nulová",J145,0)</f>
        <v>0</v>
      </c>
      <c r="BJ145" s="280" t="s">
        <v>88</v>
      </c>
      <c r="BK145" s="281">
        <f>ROUND(I145*H145,2)</f>
        <v>0</v>
      </c>
      <c r="BL145" s="280" t="s">
        <v>137</v>
      </c>
      <c r="BM145" s="280" t="s">
        <v>240</v>
      </c>
    </row>
    <row r="146" spans="2:65" s="1" customFormat="1" x14ac:dyDescent="0.3">
      <c r="B146" s="36"/>
      <c r="D146" s="162" t="s">
        <v>139</v>
      </c>
      <c r="F146" s="163" t="s">
        <v>674</v>
      </c>
      <c r="L146" s="36"/>
      <c r="M146" s="164"/>
      <c r="N146" s="37"/>
      <c r="O146" s="37"/>
      <c r="P146" s="37"/>
      <c r="Q146" s="37"/>
      <c r="R146" s="37"/>
      <c r="S146" s="37"/>
      <c r="T146" s="65"/>
      <c r="AT146" s="21" t="s">
        <v>139</v>
      </c>
      <c r="AU146" s="21" t="s">
        <v>22</v>
      </c>
    </row>
    <row r="147" spans="2:65" s="1" customFormat="1" ht="54" x14ac:dyDescent="0.3">
      <c r="B147" s="36"/>
      <c r="D147" s="162" t="s">
        <v>141</v>
      </c>
      <c r="F147" s="165" t="s">
        <v>223</v>
      </c>
      <c r="L147" s="36"/>
      <c r="M147" s="164"/>
      <c r="N147" s="37"/>
      <c r="O147" s="37"/>
      <c r="P147" s="37"/>
      <c r="Q147" s="37"/>
      <c r="R147" s="37"/>
      <c r="S147" s="37"/>
      <c r="T147" s="65"/>
      <c r="AT147" s="21" t="s">
        <v>141</v>
      </c>
      <c r="AU147" s="21" t="s">
        <v>22</v>
      </c>
    </row>
    <row r="148" spans="2:65" s="1" customFormat="1" ht="14.45" customHeight="1" x14ac:dyDescent="0.3">
      <c r="B148" s="150"/>
      <c r="C148" s="151">
        <v>22</v>
      </c>
      <c r="D148" s="151" t="s">
        <v>132</v>
      </c>
      <c r="E148" s="152" t="s">
        <v>241</v>
      </c>
      <c r="F148" s="153" t="s">
        <v>242</v>
      </c>
      <c r="G148" s="154" t="s">
        <v>147</v>
      </c>
      <c r="H148" s="155">
        <v>1</v>
      </c>
      <c r="I148" s="156"/>
      <c r="J148" s="156">
        <f>ROUND(I148*H148,2)</f>
        <v>0</v>
      </c>
      <c r="K148" s="153" t="s">
        <v>136</v>
      </c>
      <c r="L148" s="36"/>
      <c r="M148" s="157" t="s">
        <v>5</v>
      </c>
      <c r="N148" s="158" t="s">
        <v>51</v>
      </c>
      <c r="O148" s="159">
        <v>0.10100000000000001</v>
      </c>
      <c r="P148" s="159">
        <f>O148*H148</f>
        <v>0.10100000000000001</v>
      </c>
      <c r="Q148" s="159">
        <v>0</v>
      </c>
      <c r="R148" s="159">
        <f>Q148*H148</f>
        <v>0</v>
      </c>
      <c r="S148" s="159">
        <v>0</v>
      </c>
      <c r="T148" s="160">
        <f>S148*H148</f>
        <v>0</v>
      </c>
      <c r="AR148" s="21" t="s">
        <v>137</v>
      </c>
      <c r="AT148" s="21" t="s">
        <v>132</v>
      </c>
      <c r="AU148" s="21" t="s">
        <v>22</v>
      </c>
      <c r="AY148" s="21" t="s">
        <v>130</v>
      </c>
      <c r="BE148" s="161">
        <f>IF(N148="základní",J148,0)</f>
        <v>0</v>
      </c>
      <c r="BF148" s="161">
        <f>IF(N148="snížená",J148,0)</f>
        <v>0</v>
      </c>
      <c r="BG148" s="161">
        <f>IF(N148="zákl. přenesená",J148,0)</f>
        <v>0</v>
      </c>
      <c r="BH148" s="161">
        <f>IF(N148="sníž. přenesená",J148,0)</f>
        <v>0</v>
      </c>
      <c r="BI148" s="161">
        <f>IF(N148="nulová",J148,0)</f>
        <v>0</v>
      </c>
      <c r="BJ148" s="21" t="s">
        <v>88</v>
      </c>
      <c r="BK148" s="161">
        <f>ROUND(I148*H148,2)</f>
        <v>0</v>
      </c>
      <c r="BL148" s="21" t="s">
        <v>137</v>
      </c>
      <c r="BM148" s="21" t="s">
        <v>243</v>
      </c>
    </row>
    <row r="149" spans="2:65" s="1" customFormat="1" ht="27" x14ac:dyDescent="0.3">
      <c r="B149" s="36"/>
      <c r="D149" s="162" t="s">
        <v>139</v>
      </c>
      <c r="F149" s="163" t="s">
        <v>244</v>
      </c>
      <c r="L149" s="36"/>
      <c r="M149" s="164"/>
      <c r="N149" s="37"/>
      <c r="O149" s="37"/>
      <c r="P149" s="37"/>
      <c r="Q149" s="37"/>
      <c r="R149" s="37"/>
      <c r="S149" s="37"/>
      <c r="T149" s="65"/>
      <c r="AT149" s="21" t="s">
        <v>139</v>
      </c>
      <c r="AU149" s="21" t="s">
        <v>22</v>
      </c>
    </row>
    <row r="150" spans="2:65" s="1" customFormat="1" ht="54" x14ac:dyDescent="0.3">
      <c r="B150" s="36"/>
      <c r="D150" s="162" t="s">
        <v>141</v>
      </c>
      <c r="F150" s="165" t="s">
        <v>223</v>
      </c>
      <c r="L150" s="36"/>
      <c r="M150" s="164"/>
      <c r="N150" s="37"/>
      <c r="O150" s="37"/>
      <c r="P150" s="37"/>
      <c r="Q150" s="37"/>
      <c r="R150" s="37"/>
      <c r="S150" s="37"/>
      <c r="T150" s="65"/>
      <c r="AT150" s="21" t="s">
        <v>141</v>
      </c>
      <c r="AU150" s="21" t="s">
        <v>22</v>
      </c>
    </row>
    <row r="151" spans="2:65" s="1" customFormat="1" ht="14.45" customHeight="1" x14ac:dyDescent="0.3">
      <c r="B151" s="150"/>
      <c r="C151" s="151">
        <v>23</v>
      </c>
      <c r="D151" s="151" t="s">
        <v>132</v>
      </c>
      <c r="E151" s="152" t="s">
        <v>245</v>
      </c>
      <c r="F151" s="153" t="s">
        <v>246</v>
      </c>
      <c r="G151" s="154" t="s">
        <v>147</v>
      </c>
      <c r="H151" s="155">
        <v>1</v>
      </c>
      <c r="I151" s="156"/>
      <c r="J151" s="156">
        <f>ROUND(I151*H151,2)</f>
        <v>0</v>
      </c>
      <c r="K151" s="153" t="s">
        <v>136</v>
      </c>
      <c r="L151" s="36"/>
      <c r="M151" s="157" t="s">
        <v>5</v>
      </c>
      <c r="N151" s="158" t="s">
        <v>51</v>
      </c>
      <c r="O151" s="159">
        <v>0.44600000000000001</v>
      </c>
      <c r="P151" s="159">
        <f>O151*H151</f>
        <v>0.44600000000000001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21" t="s">
        <v>137</v>
      </c>
      <c r="AT151" s="21" t="s">
        <v>132</v>
      </c>
      <c r="AU151" s="21" t="s">
        <v>22</v>
      </c>
      <c r="AY151" s="21" t="s">
        <v>130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21" t="s">
        <v>88</v>
      </c>
      <c r="BK151" s="161">
        <f>ROUND(I151*H151,2)</f>
        <v>0</v>
      </c>
      <c r="BL151" s="21" t="s">
        <v>137</v>
      </c>
      <c r="BM151" s="21" t="s">
        <v>247</v>
      </c>
    </row>
    <row r="152" spans="2:65" s="1" customFormat="1" ht="27" x14ac:dyDescent="0.3">
      <c r="B152" s="36"/>
      <c r="D152" s="162" t="s">
        <v>139</v>
      </c>
      <c r="F152" s="163" t="s">
        <v>248</v>
      </c>
      <c r="L152" s="36"/>
      <c r="M152" s="164"/>
      <c r="N152" s="37"/>
      <c r="O152" s="37"/>
      <c r="P152" s="37"/>
      <c r="Q152" s="37"/>
      <c r="R152" s="37"/>
      <c r="S152" s="37"/>
      <c r="T152" s="65"/>
      <c r="AT152" s="21" t="s">
        <v>139</v>
      </c>
      <c r="AU152" s="21" t="s">
        <v>22</v>
      </c>
    </row>
    <row r="153" spans="2:65" s="1" customFormat="1" ht="54" x14ac:dyDescent="0.3">
      <c r="B153" s="36"/>
      <c r="D153" s="162" t="s">
        <v>141</v>
      </c>
      <c r="F153" s="165" t="s">
        <v>223</v>
      </c>
      <c r="L153" s="36"/>
      <c r="M153" s="164"/>
      <c r="N153" s="37"/>
      <c r="O153" s="37"/>
      <c r="P153" s="37"/>
      <c r="Q153" s="37"/>
      <c r="R153" s="37"/>
      <c r="S153" s="37"/>
      <c r="T153" s="65"/>
      <c r="AT153" s="21" t="s">
        <v>141</v>
      </c>
      <c r="AU153" s="21" t="s">
        <v>22</v>
      </c>
    </row>
    <row r="154" spans="2:65" s="1" customFormat="1" ht="14.45" customHeight="1" x14ac:dyDescent="0.3">
      <c r="B154" s="150"/>
      <c r="C154" s="151">
        <v>24</v>
      </c>
      <c r="D154" s="151" t="s">
        <v>132</v>
      </c>
      <c r="E154" s="152" t="s">
        <v>249</v>
      </c>
      <c r="F154" s="153" t="s">
        <v>250</v>
      </c>
      <c r="G154" s="154" t="s">
        <v>147</v>
      </c>
      <c r="H154" s="155">
        <v>11</v>
      </c>
      <c r="I154" s="156"/>
      <c r="J154" s="156">
        <f>ROUND(I154*H154,2)</f>
        <v>0</v>
      </c>
      <c r="K154" s="153" t="s">
        <v>136</v>
      </c>
      <c r="L154" s="36"/>
      <c r="M154" s="157" t="s">
        <v>5</v>
      </c>
      <c r="N154" s="158" t="s">
        <v>51</v>
      </c>
      <c r="O154" s="159">
        <v>0.79100000000000004</v>
      </c>
      <c r="P154" s="159">
        <f>O154*H154</f>
        <v>8.7010000000000005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AR154" s="21" t="s">
        <v>137</v>
      </c>
      <c r="AT154" s="21" t="s">
        <v>132</v>
      </c>
      <c r="AU154" s="21" t="s">
        <v>22</v>
      </c>
      <c r="AY154" s="21" t="s">
        <v>130</v>
      </c>
      <c r="BE154" s="161">
        <f>IF(N154="základní",J154,0)</f>
        <v>0</v>
      </c>
      <c r="BF154" s="161">
        <f>IF(N154="snížená",J154,0)</f>
        <v>0</v>
      </c>
      <c r="BG154" s="161">
        <f>IF(N154="zákl. přenesená",J154,0)</f>
        <v>0</v>
      </c>
      <c r="BH154" s="161">
        <f>IF(N154="sníž. přenesená",J154,0)</f>
        <v>0</v>
      </c>
      <c r="BI154" s="161">
        <f>IF(N154="nulová",J154,0)</f>
        <v>0</v>
      </c>
      <c r="BJ154" s="21" t="s">
        <v>88</v>
      </c>
      <c r="BK154" s="161">
        <f>ROUND(I154*H154,2)</f>
        <v>0</v>
      </c>
      <c r="BL154" s="21" t="s">
        <v>137</v>
      </c>
      <c r="BM154" s="21" t="s">
        <v>251</v>
      </c>
    </row>
    <row r="155" spans="2:65" s="1" customFormat="1" ht="27" x14ac:dyDescent="0.3">
      <c r="B155" s="36"/>
      <c r="D155" s="162" t="s">
        <v>139</v>
      </c>
      <c r="F155" s="163" t="s">
        <v>252</v>
      </c>
      <c r="L155" s="36"/>
      <c r="M155" s="164"/>
      <c r="N155" s="37"/>
      <c r="O155" s="37"/>
      <c r="P155" s="37"/>
      <c r="Q155" s="37"/>
      <c r="R155" s="37"/>
      <c r="S155" s="37"/>
      <c r="T155" s="65"/>
      <c r="AT155" s="21" t="s">
        <v>139</v>
      </c>
      <c r="AU155" s="21" t="s">
        <v>22</v>
      </c>
    </row>
    <row r="156" spans="2:65" s="1" customFormat="1" ht="54" x14ac:dyDescent="0.3">
      <c r="B156" s="36"/>
      <c r="D156" s="162" t="s">
        <v>141</v>
      </c>
      <c r="F156" s="165" t="s">
        <v>223</v>
      </c>
      <c r="L156" s="36"/>
      <c r="M156" s="164"/>
      <c r="N156" s="37"/>
      <c r="O156" s="37"/>
      <c r="P156" s="37"/>
      <c r="Q156" s="37"/>
      <c r="R156" s="37"/>
      <c r="S156" s="37"/>
      <c r="T156" s="65"/>
      <c r="AT156" s="21" t="s">
        <v>141</v>
      </c>
      <c r="AU156" s="21" t="s">
        <v>22</v>
      </c>
    </row>
    <row r="157" spans="2:65" s="1" customFormat="1" ht="14.45" customHeight="1" x14ac:dyDescent="0.3">
      <c r="B157" s="150"/>
      <c r="C157" s="151">
        <v>25</v>
      </c>
      <c r="D157" s="151" t="s">
        <v>132</v>
      </c>
      <c r="E157" s="152" t="s">
        <v>253</v>
      </c>
      <c r="F157" s="153" t="s">
        <v>254</v>
      </c>
      <c r="G157" s="154" t="s">
        <v>147</v>
      </c>
      <c r="H157" s="155">
        <v>20</v>
      </c>
      <c r="I157" s="156"/>
      <c r="J157" s="156">
        <f>ROUND(I157*H157,2)</f>
        <v>0</v>
      </c>
      <c r="K157" s="153" t="s">
        <v>136</v>
      </c>
      <c r="L157" s="36"/>
      <c r="M157" s="157" t="s">
        <v>5</v>
      </c>
      <c r="N157" s="158" t="s">
        <v>51</v>
      </c>
      <c r="O157" s="159">
        <v>0.96699999999999997</v>
      </c>
      <c r="P157" s="159">
        <f>O157*H157</f>
        <v>19.34</v>
      </c>
      <c r="Q157" s="159">
        <v>0</v>
      </c>
      <c r="R157" s="159">
        <f>Q157*H157</f>
        <v>0</v>
      </c>
      <c r="S157" s="159">
        <v>0</v>
      </c>
      <c r="T157" s="160">
        <f>S157*H157</f>
        <v>0</v>
      </c>
      <c r="AR157" s="21" t="s">
        <v>137</v>
      </c>
      <c r="AT157" s="21" t="s">
        <v>132</v>
      </c>
      <c r="AU157" s="21" t="s">
        <v>22</v>
      </c>
      <c r="AY157" s="21" t="s">
        <v>130</v>
      </c>
      <c r="BE157" s="161">
        <f>IF(N157="základní",J157,0)</f>
        <v>0</v>
      </c>
      <c r="BF157" s="161">
        <f>IF(N157="snížená",J157,0)</f>
        <v>0</v>
      </c>
      <c r="BG157" s="161">
        <f>IF(N157="zákl. přenesená",J157,0)</f>
        <v>0</v>
      </c>
      <c r="BH157" s="161">
        <f>IF(N157="sníž. přenesená",J157,0)</f>
        <v>0</v>
      </c>
      <c r="BI157" s="161">
        <f>IF(N157="nulová",J157,0)</f>
        <v>0</v>
      </c>
      <c r="BJ157" s="21" t="s">
        <v>88</v>
      </c>
      <c r="BK157" s="161">
        <f>ROUND(I157*H157,2)</f>
        <v>0</v>
      </c>
      <c r="BL157" s="21" t="s">
        <v>137</v>
      </c>
      <c r="BM157" s="21" t="s">
        <v>255</v>
      </c>
    </row>
    <row r="158" spans="2:65" s="1" customFormat="1" ht="27" x14ac:dyDescent="0.3">
      <c r="B158" s="36"/>
      <c r="D158" s="162" t="s">
        <v>139</v>
      </c>
      <c r="F158" s="163" t="s">
        <v>256</v>
      </c>
      <c r="L158" s="36"/>
      <c r="M158" s="164"/>
      <c r="N158" s="37"/>
      <c r="O158" s="37"/>
      <c r="P158" s="37"/>
      <c r="Q158" s="37"/>
      <c r="R158" s="37"/>
      <c r="S158" s="37"/>
      <c r="T158" s="65"/>
      <c r="AT158" s="21" t="s">
        <v>139</v>
      </c>
      <c r="AU158" s="21" t="s">
        <v>22</v>
      </c>
    </row>
    <row r="159" spans="2:65" s="1" customFormat="1" ht="54" x14ac:dyDescent="0.3">
      <c r="B159" s="36"/>
      <c r="D159" s="162" t="s">
        <v>141</v>
      </c>
      <c r="F159" s="165" t="s">
        <v>223</v>
      </c>
      <c r="L159" s="36"/>
      <c r="M159" s="164"/>
      <c r="N159" s="37"/>
      <c r="O159" s="37"/>
      <c r="P159" s="37"/>
      <c r="Q159" s="37"/>
      <c r="R159" s="37"/>
      <c r="S159" s="37"/>
      <c r="T159" s="65"/>
      <c r="AT159" s="21" t="s">
        <v>141</v>
      </c>
      <c r="AU159" s="21" t="s">
        <v>22</v>
      </c>
    </row>
    <row r="160" spans="2:65" s="1" customFormat="1" ht="14.45" customHeight="1" x14ac:dyDescent="0.3">
      <c r="B160" s="150"/>
      <c r="C160" s="151">
        <v>26</v>
      </c>
      <c r="D160" s="151" t="s">
        <v>132</v>
      </c>
      <c r="E160" s="152" t="s">
        <v>257</v>
      </c>
      <c r="F160" s="153" t="s">
        <v>258</v>
      </c>
      <c r="G160" s="154" t="s">
        <v>135</v>
      </c>
      <c r="H160" s="155">
        <v>833.05</v>
      </c>
      <c r="I160" s="156"/>
      <c r="J160" s="156">
        <f>ROUND(I160*H160,2)</f>
        <v>0</v>
      </c>
      <c r="K160" s="153" t="s">
        <v>136</v>
      </c>
      <c r="L160" s="36"/>
      <c r="M160" s="157" t="s">
        <v>5</v>
      </c>
      <c r="N160" s="158" t="s">
        <v>51</v>
      </c>
      <c r="O160" s="159">
        <v>5.0999999999999997E-2</v>
      </c>
      <c r="P160" s="159">
        <f>O160*H160</f>
        <v>42.485549999999996</v>
      </c>
      <c r="Q160" s="159">
        <v>0</v>
      </c>
      <c r="R160" s="159">
        <f>Q160*H160</f>
        <v>0</v>
      </c>
      <c r="S160" s="159">
        <v>0</v>
      </c>
      <c r="T160" s="160">
        <f>S160*H160</f>
        <v>0</v>
      </c>
      <c r="AR160" s="21" t="s">
        <v>137</v>
      </c>
      <c r="AT160" s="21" t="s">
        <v>132</v>
      </c>
      <c r="AU160" s="21" t="s">
        <v>22</v>
      </c>
      <c r="AY160" s="21" t="s">
        <v>130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21" t="s">
        <v>88</v>
      </c>
      <c r="BK160" s="161">
        <f>ROUND(I160*H160,2)</f>
        <v>0</v>
      </c>
      <c r="BL160" s="21" t="s">
        <v>137</v>
      </c>
      <c r="BM160" s="21" t="s">
        <v>259</v>
      </c>
    </row>
    <row r="161" spans="2:65" s="1" customFormat="1" ht="27" x14ac:dyDescent="0.3">
      <c r="B161" s="36"/>
      <c r="D161" s="162" t="s">
        <v>139</v>
      </c>
      <c r="F161" s="163" t="s">
        <v>260</v>
      </c>
      <c r="L161" s="36"/>
      <c r="M161" s="164"/>
      <c r="N161" s="37"/>
      <c r="O161" s="37"/>
      <c r="P161" s="37"/>
      <c r="Q161" s="37"/>
      <c r="R161" s="37"/>
      <c r="S161" s="37"/>
      <c r="T161" s="65"/>
      <c r="AT161" s="21" t="s">
        <v>139</v>
      </c>
      <c r="AU161" s="21" t="s">
        <v>22</v>
      </c>
    </row>
    <row r="162" spans="2:65" s="1" customFormat="1" ht="108" x14ac:dyDescent="0.3">
      <c r="B162" s="36"/>
      <c r="D162" s="162" t="s">
        <v>141</v>
      </c>
      <c r="F162" s="165" t="s">
        <v>261</v>
      </c>
      <c r="L162" s="36"/>
      <c r="M162" s="164"/>
      <c r="N162" s="37"/>
      <c r="O162" s="37"/>
      <c r="P162" s="37"/>
      <c r="Q162" s="37"/>
      <c r="R162" s="37"/>
      <c r="S162" s="37"/>
      <c r="T162" s="65"/>
      <c r="AT162" s="21" t="s">
        <v>141</v>
      </c>
      <c r="AU162" s="21" t="s">
        <v>22</v>
      </c>
    </row>
    <row r="163" spans="2:65" s="11" customFormat="1" x14ac:dyDescent="0.3">
      <c r="B163" s="166"/>
      <c r="D163" s="162" t="s">
        <v>143</v>
      </c>
      <c r="E163" s="167" t="s">
        <v>5</v>
      </c>
      <c r="F163" s="168" t="s">
        <v>144</v>
      </c>
      <c r="H163" s="169">
        <v>833.05</v>
      </c>
      <c r="L163" s="166"/>
      <c r="M163" s="170"/>
      <c r="N163" s="171"/>
      <c r="O163" s="171"/>
      <c r="P163" s="171"/>
      <c r="Q163" s="171"/>
      <c r="R163" s="171"/>
      <c r="S163" s="171"/>
      <c r="T163" s="172"/>
      <c r="AT163" s="167" t="s">
        <v>143</v>
      </c>
      <c r="AU163" s="167" t="s">
        <v>22</v>
      </c>
      <c r="AV163" s="11" t="s">
        <v>22</v>
      </c>
      <c r="AW163" s="11" t="s">
        <v>43</v>
      </c>
      <c r="AX163" s="11" t="s">
        <v>88</v>
      </c>
      <c r="AY163" s="167" t="s">
        <v>130</v>
      </c>
    </row>
    <row r="164" spans="2:65" s="1" customFormat="1" ht="22.9" customHeight="1" x14ac:dyDescent="0.3">
      <c r="B164" s="150"/>
      <c r="C164" s="151">
        <v>27</v>
      </c>
      <c r="D164" s="151" t="s">
        <v>132</v>
      </c>
      <c r="E164" s="152" t="s">
        <v>262</v>
      </c>
      <c r="F164" s="153" t="s">
        <v>263</v>
      </c>
      <c r="G164" s="154" t="s">
        <v>209</v>
      </c>
      <c r="H164" s="155">
        <v>232.2</v>
      </c>
      <c r="I164" s="156"/>
      <c r="J164" s="156">
        <f>ROUND(I164*H164,2)</f>
        <v>0</v>
      </c>
      <c r="K164" s="153" t="s">
        <v>136</v>
      </c>
      <c r="L164" s="36"/>
      <c r="M164" s="157" t="s">
        <v>5</v>
      </c>
      <c r="N164" s="158" t="s">
        <v>51</v>
      </c>
      <c r="O164" s="159">
        <v>0.05</v>
      </c>
      <c r="P164" s="159">
        <f>O164*H164</f>
        <v>11.61</v>
      </c>
      <c r="Q164" s="159">
        <v>0</v>
      </c>
      <c r="R164" s="159">
        <f>Q164*H164</f>
        <v>0</v>
      </c>
      <c r="S164" s="159">
        <v>0</v>
      </c>
      <c r="T164" s="160">
        <f>S164*H164</f>
        <v>0</v>
      </c>
      <c r="AR164" s="21" t="s">
        <v>137</v>
      </c>
      <c r="AT164" s="21" t="s">
        <v>132</v>
      </c>
      <c r="AU164" s="21" t="s">
        <v>22</v>
      </c>
      <c r="AY164" s="21" t="s">
        <v>130</v>
      </c>
      <c r="BE164" s="161">
        <f>IF(N164="základní",J164,0)</f>
        <v>0</v>
      </c>
      <c r="BF164" s="161">
        <f>IF(N164="snížená",J164,0)</f>
        <v>0</v>
      </c>
      <c r="BG164" s="161">
        <f>IF(N164="zákl. přenesená",J164,0)</f>
        <v>0</v>
      </c>
      <c r="BH164" s="161">
        <f>IF(N164="sníž. přenesená",J164,0)</f>
        <v>0</v>
      </c>
      <c r="BI164" s="161">
        <f>IF(N164="nulová",J164,0)</f>
        <v>0</v>
      </c>
      <c r="BJ164" s="21" t="s">
        <v>88</v>
      </c>
      <c r="BK164" s="161">
        <f>ROUND(I164*H164,2)</f>
        <v>0</v>
      </c>
      <c r="BL164" s="21" t="s">
        <v>137</v>
      </c>
      <c r="BM164" s="21" t="s">
        <v>264</v>
      </c>
    </row>
    <row r="165" spans="2:65" s="1" customFormat="1" ht="40.5" x14ac:dyDescent="0.3">
      <c r="B165" s="36"/>
      <c r="D165" s="162" t="s">
        <v>139</v>
      </c>
      <c r="F165" s="163" t="s">
        <v>265</v>
      </c>
      <c r="L165" s="36"/>
      <c r="M165" s="164"/>
      <c r="N165" s="37"/>
      <c r="O165" s="37"/>
      <c r="P165" s="37"/>
      <c r="Q165" s="37"/>
      <c r="R165" s="37"/>
      <c r="S165" s="37"/>
      <c r="T165" s="65"/>
      <c r="AT165" s="21" t="s">
        <v>139</v>
      </c>
      <c r="AU165" s="21" t="s">
        <v>22</v>
      </c>
    </row>
    <row r="166" spans="2:65" s="1" customFormat="1" ht="270" x14ac:dyDescent="0.3">
      <c r="B166" s="36"/>
      <c r="D166" s="162" t="s">
        <v>141</v>
      </c>
      <c r="F166" s="165" t="s">
        <v>266</v>
      </c>
      <c r="L166" s="36"/>
      <c r="M166" s="164"/>
      <c r="N166" s="37"/>
      <c r="O166" s="37"/>
      <c r="P166" s="37"/>
      <c r="Q166" s="37"/>
      <c r="R166" s="37"/>
      <c r="S166" s="37"/>
      <c r="T166" s="65"/>
      <c r="AT166" s="21" t="s">
        <v>141</v>
      </c>
      <c r="AU166" s="21" t="s">
        <v>22</v>
      </c>
    </row>
    <row r="167" spans="2:65" s="1" customFormat="1" ht="22.9" customHeight="1" x14ac:dyDescent="0.3">
      <c r="B167" s="150"/>
      <c r="C167" s="151">
        <v>28</v>
      </c>
      <c r="D167" s="151" t="s">
        <v>132</v>
      </c>
      <c r="E167" s="152" t="s">
        <v>267</v>
      </c>
      <c r="F167" s="153" t="s">
        <v>268</v>
      </c>
      <c r="G167" s="154" t="s">
        <v>209</v>
      </c>
      <c r="H167" s="155">
        <v>541.35</v>
      </c>
      <c r="I167" s="156"/>
      <c r="J167" s="156">
        <f>ROUND(I167*H167,2)</f>
        <v>0</v>
      </c>
      <c r="K167" s="153" t="s">
        <v>136</v>
      </c>
      <c r="L167" s="36"/>
      <c r="M167" s="157" t="s">
        <v>5</v>
      </c>
      <c r="N167" s="158" t="s">
        <v>51</v>
      </c>
      <c r="O167" s="159">
        <v>8.3000000000000004E-2</v>
      </c>
      <c r="P167" s="159">
        <f>O167*H167</f>
        <v>44.932050000000004</v>
      </c>
      <c r="Q167" s="159">
        <v>0</v>
      </c>
      <c r="R167" s="159">
        <f>Q167*H167</f>
        <v>0</v>
      </c>
      <c r="S167" s="159">
        <v>0</v>
      </c>
      <c r="T167" s="160">
        <f>S167*H167</f>
        <v>0</v>
      </c>
      <c r="AR167" s="21" t="s">
        <v>137</v>
      </c>
      <c r="AT167" s="21" t="s">
        <v>132</v>
      </c>
      <c r="AU167" s="21" t="s">
        <v>22</v>
      </c>
      <c r="AY167" s="21" t="s">
        <v>130</v>
      </c>
      <c r="BE167" s="161">
        <f>IF(N167="základní",J167,0)</f>
        <v>0</v>
      </c>
      <c r="BF167" s="161">
        <f>IF(N167="snížená",J167,0)</f>
        <v>0</v>
      </c>
      <c r="BG167" s="161">
        <f>IF(N167="zákl. přenesená",J167,0)</f>
        <v>0</v>
      </c>
      <c r="BH167" s="161">
        <f>IF(N167="sníž. přenesená",J167,0)</f>
        <v>0</v>
      </c>
      <c r="BI167" s="161">
        <f>IF(N167="nulová",J167,0)</f>
        <v>0</v>
      </c>
      <c r="BJ167" s="21" t="s">
        <v>88</v>
      </c>
      <c r="BK167" s="161">
        <f>ROUND(I167*H167,2)</f>
        <v>0</v>
      </c>
      <c r="BL167" s="21" t="s">
        <v>137</v>
      </c>
      <c r="BM167" s="21" t="s">
        <v>269</v>
      </c>
    </row>
    <row r="168" spans="2:65" s="1" customFormat="1" ht="40.5" x14ac:dyDescent="0.3">
      <c r="B168" s="36"/>
      <c r="D168" s="162" t="s">
        <v>139</v>
      </c>
      <c r="F168" s="163" t="s">
        <v>270</v>
      </c>
      <c r="L168" s="36"/>
      <c r="M168" s="164"/>
      <c r="N168" s="37"/>
      <c r="O168" s="37"/>
      <c r="P168" s="37"/>
      <c r="Q168" s="37"/>
      <c r="R168" s="37"/>
      <c r="S168" s="37"/>
      <c r="T168" s="65"/>
      <c r="AT168" s="21" t="s">
        <v>139</v>
      </c>
      <c r="AU168" s="21" t="s">
        <v>22</v>
      </c>
    </row>
    <row r="169" spans="2:65" s="1" customFormat="1" ht="270" x14ac:dyDescent="0.3">
      <c r="B169" s="36"/>
      <c r="D169" s="162" t="s">
        <v>141</v>
      </c>
      <c r="F169" s="165" t="s">
        <v>266</v>
      </c>
      <c r="L169" s="36"/>
      <c r="M169" s="164"/>
      <c r="N169" s="37"/>
      <c r="O169" s="37"/>
      <c r="P169" s="37"/>
      <c r="Q169" s="37"/>
      <c r="R169" s="37"/>
      <c r="S169" s="37"/>
      <c r="T169" s="65"/>
      <c r="AT169" s="21" t="s">
        <v>141</v>
      </c>
      <c r="AU169" s="21" t="s">
        <v>22</v>
      </c>
    </row>
    <row r="170" spans="2:65" s="1" customFormat="1" ht="22.9" customHeight="1" x14ac:dyDescent="0.3">
      <c r="B170" s="150"/>
      <c r="C170" s="151">
        <v>29</v>
      </c>
      <c r="D170" s="151" t="s">
        <v>132</v>
      </c>
      <c r="E170" s="152" t="s">
        <v>271</v>
      </c>
      <c r="F170" s="153" t="s">
        <v>272</v>
      </c>
      <c r="G170" s="154" t="s">
        <v>209</v>
      </c>
      <c r="H170" s="155">
        <v>6496.2</v>
      </c>
      <c r="I170" s="156"/>
      <c r="J170" s="156">
        <f>ROUND(I170*H170,2)</f>
        <v>0</v>
      </c>
      <c r="K170" s="153" t="s">
        <v>136</v>
      </c>
      <c r="L170" s="36"/>
      <c r="M170" s="157" t="s">
        <v>5</v>
      </c>
      <c r="N170" s="158" t="s">
        <v>51</v>
      </c>
      <c r="O170" s="159">
        <v>4.0000000000000001E-3</v>
      </c>
      <c r="P170" s="159">
        <f>O170*H170</f>
        <v>25.9848</v>
      </c>
      <c r="Q170" s="159">
        <v>0</v>
      </c>
      <c r="R170" s="159">
        <f>Q170*H170</f>
        <v>0</v>
      </c>
      <c r="S170" s="159">
        <v>0</v>
      </c>
      <c r="T170" s="160">
        <f>S170*H170</f>
        <v>0</v>
      </c>
      <c r="AR170" s="21" t="s">
        <v>137</v>
      </c>
      <c r="AT170" s="21" t="s">
        <v>132</v>
      </c>
      <c r="AU170" s="21" t="s">
        <v>22</v>
      </c>
      <c r="AY170" s="21" t="s">
        <v>130</v>
      </c>
      <c r="BE170" s="161">
        <f>IF(N170="základní",J170,0)</f>
        <v>0</v>
      </c>
      <c r="BF170" s="161">
        <f>IF(N170="snížená",J170,0)</f>
        <v>0</v>
      </c>
      <c r="BG170" s="161">
        <f>IF(N170="zákl. přenesená",J170,0)</f>
        <v>0</v>
      </c>
      <c r="BH170" s="161">
        <f>IF(N170="sníž. přenesená",J170,0)</f>
        <v>0</v>
      </c>
      <c r="BI170" s="161">
        <f>IF(N170="nulová",J170,0)</f>
        <v>0</v>
      </c>
      <c r="BJ170" s="21" t="s">
        <v>88</v>
      </c>
      <c r="BK170" s="161">
        <f>ROUND(I170*H170,2)</f>
        <v>0</v>
      </c>
      <c r="BL170" s="21" t="s">
        <v>137</v>
      </c>
      <c r="BM170" s="21" t="s">
        <v>273</v>
      </c>
    </row>
    <row r="171" spans="2:65" s="1" customFormat="1" ht="40.5" x14ac:dyDescent="0.3">
      <c r="B171" s="36"/>
      <c r="D171" s="162" t="s">
        <v>139</v>
      </c>
      <c r="F171" s="163" t="s">
        <v>274</v>
      </c>
      <c r="L171" s="36"/>
      <c r="M171" s="164"/>
      <c r="N171" s="37"/>
      <c r="O171" s="37"/>
      <c r="P171" s="37"/>
      <c r="Q171" s="37"/>
      <c r="R171" s="37"/>
      <c r="S171" s="37"/>
      <c r="T171" s="65"/>
      <c r="AT171" s="21" t="s">
        <v>139</v>
      </c>
      <c r="AU171" s="21" t="s">
        <v>22</v>
      </c>
    </row>
    <row r="172" spans="2:65" s="1" customFormat="1" ht="270" x14ac:dyDescent="0.3">
      <c r="B172" s="36"/>
      <c r="D172" s="162" t="s">
        <v>141</v>
      </c>
      <c r="F172" s="165" t="s">
        <v>266</v>
      </c>
      <c r="L172" s="36"/>
      <c r="M172" s="164"/>
      <c r="N172" s="37"/>
      <c r="O172" s="37"/>
      <c r="P172" s="37"/>
      <c r="Q172" s="37"/>
      <c r="R172" s="37"/>
      <c r="S172" s="37"/>
      <c r="T172" s="65"/>
      <c r="AT172" s="21" t="s">
        <v>141</v>
      </c>
      <c r="AU172" s="21" t="s">
        <v>22</v>
      </c>
    </row>
    <row r="173" spans="2:65" s="11" customFormat="1" x14ac:dyDescent="0.3">
      <c r="B173" s="166"/>
      <c r="D173" s="162" t="s">
        <v>143</v>
      </c>
      <c r="F173" s="168" t="s">
        <v>275</v>
      </c>
      <c r="H173" s="169">
        <v>6496.2</v>
      </c>
      <c r="L173" s="166"/>
      <c r="M173" s="170"/>
      <c r="N173" s="171"/>
      <c r="O173" s="171"/>
      <c r="P173" s="171"/>
      <c r="Q173" s="171"/>
      <c r="R173" s="171"/>
      <c r="S173" s="171"/>
      <c r="T173" s="172"/>
      <c r="AT173" s="167" t="s">
        <v>143</v>
      </c>
      <c r="AU173" s="167" t="s">
        <v>22</v>
      </c>
      <c r="AV173" s="11" t="s">
        <v>22</v>
      </c>
      <c r="AW173" s="11" t="s">
        <v>6</v>
      </c>
      <c r="AX173" s="11" t="s">
        <v>88</v>
      </c>
      <c r="AY173" s="167" t="s">
        <v>130</v>
      </c>
    </row>
    <row r="174" spans="2:65" s="1" customFormat="1" ht="14.45" customHeight="1" x14ac:dyDescent="0.3">
      <c r="B174" s="150"/>
      <c r="C174" s="151">
        <v>30</v>
      </c>
      <c r="D174" s="151" t="s">
        <v>132</v>
      </c>
      <c r="E174" s="152" t="s">
        <v>276</v>
      </c>
      <c r="F174" s="153" t="s">
        <v>277</v>
      </c>
      <c r="G174" s="154" t="s">
        <v>209</v>
      </c>
      <c r="H174" s="155">
        <v>773.55</v>
      </c>
      <c r="I174" s="156"/>
      <c r="J174" s="156">
        <f>ROUND(I174*H174,2)</f>
        <v>0</v>
      </c>
      <c r="K174" s="153" t="s">
        <v>136</v>
      </c>
      <c r="L174" s="36"/>
      <c r="M174" s="157" t="s">
        <v>5</v>
      </c>
      <c r="N174" s="158" t="s">
        <v>51</v>
      </c>
      <c r="O174" s="159">
        <v>9.7000000000000003E-2</v>
      </c>
      <c r="P174" s="159">
        <f>O174*H174</f>
        <v>75.034350000000003</v>
      </c>
      <c r="Q174" s="159">
        <v>0</v>
      </c>
      <c r="R174" s="159">
        <f>Q174*H174</f>
        <v>0</v>
      </c>
      <c r="S174" s="159">
        <v>0</v>
      </c>
      <c r="T174" s="160">
        <f>S174*H174</f>
        <v>0</v>
      </c>
      <c r="AR174" s="21" t="s">
        <v>137</v>
      </c>
      <c r="AT174" s="21" t="s">
        <v>132</v>
      </c>
      <c r="AU174" s="21" t="s">
        <v>22</v>
      </c>
      <c r="AY174" s="21" t="s">
        <v>130</v>
      </c>
      <c r="BE174" s="161">
        <f>IF(N174="základní",J174,0)</f>
        <v>0</v>
      </c>
      <c r="BF174" s="161">
        <f>IF(N174="snížená",J174,0)</f>
        <v>0</v>
      </c>
      <c r="BG174" s="161">
        <f>IF(N174="zákl. přenesená",J174,0)</f>
        <v>0</v>
      </c>
      <c r="BH174" s="161">
        <f>IF(N174="sníž. přenesená",J174,0)</f>
        <v>0</v>
      </c>
      <c r="BI174" s="161">
        <f>IF(N174="nulová",J174,0)</f>
        <v>0</v>
      </c>
      <c r="BJ174" s="21" t="s">
        <v>88</v>
      </c>
      <c r="BK174" s="161">
        <f>ROUND(I174*H174,2)</f>
        <v>0</v>
      </c>
      <c r="BL174" s="21" t="s">
        <v>137</v>
      </c>
      <c r="BM174" s="21" t="s">
        <v>278</v>
      </c>
    </row>
    <row r="175" spans="2:65" s="1" customFormat="1" ht="27" x14ac:dyDescent="0.3">
      <c r="B175" s="36"/>
      <c r="D175" s="162" t="s">
        <v>139</v>
      </c>
      <c r="F175" s="163" t="s">
        <v>279</v>
      </c>
      <c r="L175" s="36"/>
      <c r="M175" s="164"/>
      <c r="N175" s="37"/>
      <c r="O175" s="37"/>
      <c r="P175" s="37"/>
      <c r="Q175" s="37"/>
      <c r="R175" s="37"/>
      <c r="S175" s="37"/>
      <c r="T175" s="65"/>
      <c r="AT175" s="21" t="s">
        <v>139</v>
      </c>
      <c r="AU175" s="21" t="s">
        <v>22</v>
      </c>
    </row>
    <row r="176" spans="2:65" s="1" customFormat="1" ht="216" x14ac:dyDescent="0.3">
      <c r="B176" s="36"/>
      <c r="D176" s="162" t="s">
        <v>141</v>
      </c>
      <c r="F176" s="165" t="s">
        <v>280</v>
      </c>
      <c r="L176" s="36"/>
      <c r="M176" s="164"/>
      <c r="N176" s="37"/>
      <c r="O176" s="37"/>
      <c r="P176" s="37"/>
      <c r="Q176" s="37"/>
      <c r="R176" s="37"/>
      <c r="S176" s="37"/>
      <c r="T176" s="65"/>
      <c r="AT176" s="21" t="s">
        <v>141</v>
      </c>
      <c r="AU176" s="21" t="s">
        <v>22</v>
      </c>
    </row>
    <row r="177" spans="2:65" s="1" customFormat="1" ht="14.45" customHeight="1" x14ac:dyDescent="0.3">
      <c r="B177" s="150"/>
      <c r="C177" s="151">
        <v>31</v>
      </c>
      <c r="D177" s="151" t="s">
        <v>132</v>
      </c>
      <c r="E177" s="152" t="s">
        <v>281</v>
      </c>
      <c r="F177" s="153" t="s">
        <v>282</v>
      </c>
      <c r="G177" s="154" t="s">
        <v>209</v>
      </c>
      <c r="H177" s="155">
        <v>541.35</v>
      </c>
      <c r="I177" s="156"/>
      <c r="J177" s="156">
        <f>ROUND(I177*H177,2)</f>
        <v>0</v>
      </c>
      <c r="K177" s="153" t="s">
        <v>136</v>
      </c>
      <c r="L177" s="36"/>
      <c r="M177" s="157" t="s">
        <v>5</v>
      </c>
      <c r="N177" s="158" t="s">
        <v>51</v>
      </c>
      <c r="O177" s="159">
        <v>8.9999999999999993E-3</v>
      </c>
      <c r="P177" s="159">
        <f>O177*H177</f>
        <v>4.8721499999999995</v>
      </c>
      <c r="Q177" s="159">
        <v>0</v>
      </c>
      <c r="R177" s="159">
        <f>Q177*H177</f>
        <v>0</v>
      </c>
      <c r="S177" s="159">
        <v>0</v>
      </c>
      <c r="T177" s="160">
        <f>S177*H177</f>
        <v>0</v>
      </c>
      <c r="AR177" s="21" t="s">
        <v>137</v>
      </c>
      <c r="AT177" s="21" t="s">
        <v>132</v>
      </c>
      <c r="AU177" s="21" t="s">
        <v>22</v>
      </c>
      <c r="AY177" s="21" t="s">
        <v>130</v>
      </c>
      <c r="BE177" s="161">
        <f>IF(N177="základní",J177,0)</f>
        <v>0</v>
      </c>
      <c r="BF177" s="161">
        <f>IF(N177="snížená",J177,0)</f>
        <v>0</v>
      </c>
      <c r="BG177" s="161">
        <f>IF(N177="zákl. přenesená",J177,0)</f>
        <v>0</v>
      </c>
      <c r="BH177" s="161">
        <f>IF(N177="sníž. přenesená",J177,0)</f>
        <v>0</v>
      </c>
      <c r="BI177" s="161">
        <f>IF(N177="nulová",J177,0)</f>
        <v>0</v>
      </c>
      <c r="BJ177" s="21" t="s">
        <v>88</v>
      </c>
      <c r="BK177" s="161">
        <f>ROUND(I177*H177,2)</f>
        <v>0</v>
      </c>
      <c r="BL177" s="21" t="s">
        <v>137</v>
      </c>
      <c r="BM177" s="21" t="s">
        <v>283</v>
      </c>
    </row>
    <row r="178" spans="2:65" s="1" customFormat="1" x14ac:dyDescent="0.3">
      <c r="B178" s="36"/>
      <c r="D178" s="162" t="s">
        <v>139</v>
      </c>
      <c r="F178" s="163" t="s">
        <v>282</v>
      </c>
      <c r="L178" s="36"/>
      <c r="M178" s="164"/>
      <c r="N178" s="37"/>
      <c r="O178" s="37"/>
      <c r="P178" s="37"/>
      <c r="Q178" s="37"/>
      <c r="R178" s="37"/>
      <c r="S178" s="37"/>
      <c r="T178" s="65"/>
      <c r="AT178" s="21" t="s">
        <v>139</v>
      </c>
      <c r="AU178" s="21" t="s">
        <v>22</v>
      </c>
    </row>
    <row r="179" spans="2:65" s="1" customFormat="1" ht="409.5" x14ac:dyDescent="0.3">
      <c r="B179" s="36"/>
      <c r="D179" s="162" t="s">
        <v>141</v>
      </c>
      <c r="F179" s="165" t="s">
        <v>284</v>
      </c>
      <c r="L179" s="36"/>
      <c r="M179" s="164"/>
      <c r="N179" s="37"/>
      <c r="O179" s="37"/>
      <c r="P179" s="37"/>
      <c r="Q179" s="37"/>
      <c r="R179" s="37"/>
      <c r="S179" s="37"/>
      <c r="T179" s="65"/>
      <c r="AT179" s="21" t="s">
        <v>141</v>
      </c>
      <c r="AU179" s="21" t="s">
        <v>22</v>
      </c>
    </row>
    <row r="180" spans="2:65" s="1" customFormat="1" ht="22.9" customHeight="1" x14ac:dyDescent="0.3">
      <c r="B180" s="150"/>
      <c r="C180" s="151">
        <v>32</v>
      </c>
      <c r="D180" s="151" t="s">
        <v>132</v>
      </c>
      <c r="E180" s="152" t="s">
        <v>285</v>
      </c>
      <c r="F180" s="153" t="s">
        <v>286</v>
      </c>
      <c r="G180" s="154" t="s">
        <v>287</v>
      </c>
      <c r="H180" s="155">
        <v>1082.7</v>
      </c>
      <c r="I180" s="156"/>
      <c r="J180" s="156">
        <f>ROUND(I180*H180,2)</f>
        <v>0</v>
      </c>
      <c r="K180" s="153" t="s">
        <v>136</v>
      </c>
      <c r="L180" s="36"/>
      <c r="M180" s="157" t="s">
        <v>5</v>
      </c>
      <c r="N180" s="158" t="s">
        <v>51</v>
      </c>
      <c r="O180" s="159">
        <v>0</v>
      </c>
      <c r="P180" s="159">
        <f>O180*H180</f>
        <v>0</v>
      </c>
      <c r="Q180" s="159">
        <v>0</v>
      </c>
      <c r="R180" s="159">
        <f>Q180*H180</f>
        <v>0</v>
      </c>
      <c r="S180" s="159">
        <v>0</v>
      </c>
      <c r="T180" s="160">
        <f>S180*H180</f>
        <v>0</v>
      </c>
      <c r="AR180" s="21" t="s">
        <v>137</v>
      </c>
      <c r="AT180" s="21" t="s">
        <v>132</v>
      </c>
      <c r="AU180" s="21" t="s">
        <v>22</v>
      </c>
      <c r="AY180" s="21" t="s">
        <v>130</v>
      </c>
      <c r="BE180" s="161">
        <f>IF(N180="základní",J180,0)</f>
        <v>0</v>
      </c>
      <c r="BF180" s="161">
        <f>IF(N180="snížená",J180,0)</f>
        <v>0</v>
      </c>
      <c r="BG180" s="161">
        <f>IF(N180="zákl. přenesená",J180,0)</f>
        <v>0</v>
      </c>
      <c r="BH180" s="161">
        <f>IF(N180="sníž. přenesená",J180,0)</f>
        <v>0</v>
      </c>
      <c r="BI180" s="161">
        <f>IF(N180="nulová",J180,0)</f>
        <v>0</v>
      </c>
      <c r="BJ180" s="21" t="s">
        <v>88</v>
      </c>
      <c r="BK180" s="161">
        <f>ROUND(I180*H180,2)</f>
        <v>0</v>
      </c>
      <c r="BL180" s="21" t="s">
        <v>137</v>
      </c>
      <c r="BM180" s="21" t="s">
        <v>288</v>
      </c>
    </row>
    <row r="181" spans="2:65" s="1" customFormat="1" ht="27" x14ac:dyDescent="0.3">
      <c r="B181" s="36"/>
      <c r="D181" s="162" t="s">
        <v>139</v>
      </c>
      <c r="F181" s="163" t="s">
        <v>289</v>
      </c>
      <c r="L181" s="36"/>
      <c r="M181" s="164"/>
      <c r="N181" s="37"/>
      <c r="O181" s="37"/>
      <c r="P181" s="37"/>
      <c r="Q181" s="37"/>
      <c r="R181" s="37"/>
      <c r="S181" s="37"/>
      <c r="T181" s="65"/>
      <c r="AT181" s="21" t="s">
        <v>139</v>
      </c>
      <c r="AU181" s="21" t="s">
        <v>22</v>
      </c>
    </row>
    <row r="182" spans="2:65" s="1" customFormat="1" ht="40.5" x14ac:dyDescent="0.3">
      <c r="B182" s="36"/>
      <c r="D182" s="162" t="s">
        <v>141</v>
      </c>
      <c r="F182" s="165" t="s">
        <v>290</v>
      </c>
      <c r="L182" s="36"/>
      <c r="M182" s="164"/>
      <c r="N182" s="37"/>
      <c r="O182" s="37"/>
      <c r="P182" s="37"/>
      <c r="Q182" s="37"/>
      <c r="R182" s="37"/>
      <c r="S182" s="37"/>
      <c r="T182" s="65"/>
      <c r="AT182" s="21" t="s">
        <v>141</v>
      </c>
      <c r="AU182" s="21" t="s">
        <v>22</v>
      </c>
    </row>
    <row r="183" spans="2:65" s="11" customFormat="1" x14ac:dyDescent="0.3">
      <c r="B183" s="166"/>
      <c r="D183" s="162" t="s">
        <v>143</v>
      </c>
      <c r="F183" s="168" t="s">
        <v>291</v>
      </c>
      <c r="H183" s="169">
        <v>1082.7</v>
      </c>
      <c r="L183" s="166"/>
      <c r="M183" s="170"/>
      <c r="N183" s="171"/>
      <c r="O183" s="171"/>
      <c r="P183" s="171"/>
      <c r="Q183" s="171"/>
      <c r="R183" s="171"/>
      <c r="S183" s="171"/>
      <c r="T183" s="172"/>
      <c r="AT183" s="167" t="s">
        <v>143</v>
      </c>
      <c r="AU183" s="167" t="s">
        <v>22</v>
      </c>
      <c r="AV183" s="11" t="s">
        <v>22</v>
      </c>
      <c r="AW183" s="11" t="s">
        <v>6</v>
      </c>
      <c r="AX183" s="11" t="s">
        <v>88</v>
      </c>
      <c r="AY183" s="167" t="s">
        <v>130</v>
      </c>
    </row>
    <row r="184" spans="2:65" s="1" customFormat="1" ht="22.9" customHeight="1" x14ac:dyDescent="0.3">
      <c r="B184" s="150"/>
      <c r="C184" s="151">
        <v>33</v>
      </c>
      <c r="D184" s="151" t="s">
        <v>132</v>
      </c>
      <c r="E184" s="152" t="s">
        <v>292</v>
      </c>
      <c r="F184" s="153" t="s">
        <v>293</v>
      </c>
      <c r="G184" s="154" t="s">
        <v>135</v>
      </c>
      <c r="H184" s="155">
        <v>3039.24</v>
      </c>
      <c r="I184" s="156"/>
      <c r="J184" s="156">
        <f>ROUND(I184*H184,2)</f>
        <v>0</v>
      </c>
      <c r="K184" s="153" t="s">
        <v>136</v>
      </c>
      <c r="L184" s="36"/>
      <c r="M184" s="157" t="s">
        <v>5</v>
      </c>
      <c r="N184" s="158" t="s">
        <v>51</v>
      </c>
      <c r="O184" s="159">
        <v>1.2E-2</v>
      </c>
      <c r="P184" s="159">
        <f>O184*H184</f>
        <v>36.470880000000001</v>
      </c>
      <c r="Q184" s="159">
        <v>0</v>
      </c>
      <c r="R184" s="159">
        <f>Q184*H184</f>
        <v>0</v>
      </c>
      <c r="S184" s="159">
        <v>0</v>
      </c>
      <c r="T184" s="160">
        <f>S184*H184</f>
        <v>0</v>
      </c>
      <c r="AR184" s="21" t="s">
        <v>137</v>
      </c>
      <c r="AT184" s="21" t="s">
        <v>132</v>
      </c>
      <c r="AU184" s="21" t="s">
        <v>22</v>
      </c>
      <c r="AY184" s="21" t="s">
        <v>130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21" t="s">
        <v>88</v>
      </c>
      <c r="BK184" s="161">
        <f>ROUND(I184*H184,2)</f>
        <v>0</v>
      </c>
      <c r="BL184" s="21" t="s">
        <v>137</v>
      </c>
      <c r="BM184" s="21" t="s">
        <v>294</v>
      </c>
    </row>
    <row r="185" spans="2:65" s="1" customFormat="1" ht="27" x14ac:dyDescent="0.3">
      <c r="B185" s="36"/>
      <c r="D185" s="162" t="s">
        <v>139</v>
      </c>
      <c r="F185" s="163" t="s">
        <v>295</v>
      </c>
      <c r="L185" s="36"/>
      <c r="M185" s="164"/>
      <c r="N185" s="37"/>
      <c r="O185" s="37"/>
      <c r="P185" s="37"/>
      <c r="Q185" s="37"/>
      <c r="R185" s="37"/>
      <c r="S185" s="37"/>
      <c r="T185" s="65"/>
      <c r="AT185" s="21" t="s">
        <v>139</v>
      </c>
      <c r="AU185" s="21" t="s">
        <v>22</v>
      </c>
    </row>
    <row r="186" spans="2:65" s="1" customFormat="1" ht="202.5" x14ac:dyDescent="0.3">
      <c r="B186" s="36"/>
      <c r="D186" s="162" t="s">
        <v>141</v>
      </c>
      <c r="F186" s="165" t="s">
        <v>296</v>
      </c>
      <c r="L186" s="36"/>
      <c r="M186" s="164"/>
      <c r="N186" s="37"/>
      <c r="O186" s="37"/>
      <c r="P186" s="37"/>
      <c r="Q186" s="37"/>
      <c r="R186" s="37"/>
      <c r="S186" s="37"/>
      <c r="T186" s="65"/>
      <c r="AT186" s="21" t="s">
        <v>141</v>
      </c>
      <c r="AU186" s="21" t="s">
        <v>22</v>
      </c>
    </row>
    <row r="187" spans="2:65" s="1" customFormat="1" ht="14.45" customHeight="1" x14ac:dyDescent="0.3">
      <c r="B187" s="150"/>
      <c r="C187" s="174">
        <v>34</v>
      </c>
      <c r="D187" s="174" t="s">
        <v>297</v>
      </c>
      <c r="E187" s="175" t="s">
        <v>298</v>
      </c>
      <c r="F187" s="176" t="s">
        <v>299</v>
      </c>
      <c r="G187" s="177" t="s">
        <v>300</v>
      </c>
      <c r="H187" s="178">
        <v>123.39400000000001</v>
      </c>
      <c r="I187" s="179"/>
      <c r="J187" s="179">
        <f>ROUND(I187*H187,2)</f>
        <v>0</v>
      </c>
      <c r="K187" s="176" t="s">
        <v>136</v>
      </c>
      <c r="L187" s="180"/>
      <c r="M187" s="181" t="s">
        <v>5</v>
      </c>
      <c r="N187" s="182" t="s">
        <v>51</v>
      </c>
      <c r="O187" s="159">
        <v>0</v>
      </c>
      <c r="P187" s="159">
        <f>O187*H187</f>
        <v>0</v>
      </c>
      <c r="Q187" s="159">
        <v>1E-3</v>
      </c>
      <c r="R187" s="159">
        <f>Q187*H187</f>
        <v>0.123394</v>
      </c>
      <c r="S187" s="159">
        <v>0</v>
      </c>
      <c r="T187" s="160">
        <f>S187*H187</f>
        <v>0</v>
      </c>
      <c r="AR187" s="21" t="s">
        <v>175</v>
      </c>
      <c r="AT187" s="21" t="s">
        <v>297</v>
      </c>
      <c r="AU187" s="21" t="s">
        <v>22</v>
      </c>
      <c r="AY187" s="21" t="s">
        <v>130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21" t="s">
        <v>88</v>
      </c>
      <c r="BK187" s="161">
        <f>ROUND(I187*H187,2)</f>
        <v>0</v>
      </c>
      <c r="BL187" s="21" t="s">
        <v>137</v>
      </c>
      <c r="BM187" s="21" t="s">
        <v>301</v>
      </c>
    </row>
    <row r="188" spans="2:65" s="1" customFormat="1" x14ac:dyDescent="0.3">
      <c r="B188" s="36"/>
      <c r="D188" s="162" t="s">
        <v>139</v>
      </c>
      <c r="F188" s="163" t="s">
        <v>299</v>
      </c>
      <c r="L188" s="36"/>
      <c r="M188" s="164"/>
      <c r="N188" s="37"/>
      <c r="O188" s="37"/>
      <c r="P188" s="37"/>
      <c r="Q188" s="37"/>
      <c r="R188" s="37"/>
      <c r="S188" s="37"/>
      <c r="T188" s="65"/>
      <c r="AT188" s="21" t="s">
        <v>139</v>
      </c>
      <c r="AU188" s="21" t="s">
        <v>22</v>
      </c>
    </row>
    <row r="189" spans="2:65" s="11" customFormat="1" x14ac:dyDescent="0.3">
      <c r="B189" s="166"/>
      <c r="D189" s="162" t="s">
        <v>143</v>
      </c>
      <c r="E189" s="167" t="s">
        <v>5</v>
      </c>
      <c r="F189" s="168" t="s">
        <v>302</v>
      </c>
      <c r="H189" s="169">
        <v>121.57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143</v>
      </c>
      <c r="AU189" s="167" t="s">
        <v>22</v>
      </c>
      <c r="AV189" s="11" t="s">
        <v>22</v>
      </c>
      <c r="AW189" s="11" t="s">
        <v>43</v>
      </c>
      <c r="AX189" s="11" t="s">
        <v>88</v>
      </c>
      <c r="AY189" s="167" t="s">
        <v>130</v>
      </c>
    </row>
    <row r="190" spans="2:65" s="11" customFormat="1" x14ac:dyDescent="0.3">
      <c r="B190" s="166"/>
      <c r="D190" s="162" t="s">
        <v>143</v>
      </c>
      <c r="F190" s="168" t="s">
        <v>303</v>
      </c>
      <c r="H190" s="169">
        <v>123.39400000000001</v>
      </c>
      <c r="L190" s="166"/>
      <c r="M190" s="170"/>
      <c r="N190" s="171"/>
      <c r="O190" s="171"/>
      <c r="P190" s="171"/>
      <c r="Q190" s="171"/>
      <c r="R190" s="171"/>
      <c r="S190" s="171"/>
      <c r="T190" s="172"/>
      <c r="AT190" s="167" t="s">
        <v>143</v>
      </c>
      <c r="AU190" s="167" t="s">
        <v>22</v>
      </c>
      <c r="AV190" s="11" t="s">
        <v>22</v>
      </c>
      <c r="AW190" s="11" t="s">
        <v>6</v>
      </c>
      <c r="AX190" s="11" t="s">
        <v>88</v>
      </c>
      <c r="AY190" s="167" t="s">
        <v>130</v>
      </c>
    </row>
    <row r="191" spans="2:65" s="1" customFormat="1" ht="14.45" customHeight="1" x14ac:dyDescent="0.3">
      <c r="B191" s="150"/>
      <c r="C191" s="151">
        <v>35</v>
      </c>
      <c r="D191" s="151" t="s">
        <v>132</v>
      </c>
      <c r="E191" s="152" t="s">
        <v>304</v>
      </c>
      <c r="F191" s="153" t="s">
        <v>305</v>
      </c>
      <c r="G191" s="154" t="s">
        <v>135</v>
      </c>
      <c r="H191" s="155">
        <v>2322</v>
      </c>
      <c r="I191" s="156"/>
      <c r="J191" s="156">
        <f>ROUND(I191*H191,2)</f>
        <v>0</v>
      </c>
      <c r="K191" s="153" t="s">
        <v>136</v>
      </c>
      <c r="L191" s="36"/>
      <c r="M191" s="157" t="s">
        <v>5</v>
      </c>
      <c r="N191" s="158" t="s">
        <v>51</v>
      </c>
      <c r="O191" s="159">
        <v>1.7999999999999999E-2</v>
      </c>
      <c r="P191" s="159">
        <f>O191*H191</f>
        <v>41.795999999999999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AR191" s="21" t="s">
        <v>137</v>
      </c>
      <c r="AT191" s="21" t="s">
        <v>132</v>
      </c>
      <c r="AU191" s="21" t="s">
        <v>22</v>
      </c>
      <c r="AY191" s="21" t="s">
        <v>130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21" t="s">
        <v>88</v>
      </c>
      <c r="BK191" s="161">
        <f>ROUND(I191*H191,2)</f>
        <v>0</v>
      </c>
      <c r="BL191" s="21" t="s">
        <v>137</v>
      </c>
      <c r="BM191" s="21" t="s">
        <v>306</v>
      </c>
    </row>
    <row r="192" spans="2:65" s="1" customFormat="1" x14ac:dyDescent="0.3">
      <c r="B192" s="36"/>
      <c r="D192" s="162" t="s">
        <v>139</v>
      </c>
      <c r="F192" s="163" t="s">
        <v>307</v>
      </c>
      <c r="L192" s="36"/>
      <c r="M192" s="164"/>
      <c r="N192" s="37"/>
      <c r="O192" s="37"/>
      <c r="P192" s="37"/>
      <c r="Q192" s="37"/>
      <c r="R192" s="37"/>
      <c r="S192" s="37"/>
      <c r="T192" s="65"/>
      <c r="AT192" s="21" t="s">
        <v>139</v>
      </c>
      <c r="AU192" s="21" t="s">
        <v>22</v>
      </c>
    </row>
    <row r="193" spans="2:65" s="1" customFormat="1" ht="216" x14ac:dyDescent="0.3">
      <c r="B193" s="36"/>
      <c r="D193" s="162" t="s">
        <v>141</v>
      </c>
      <c r="F193" s="165" t="s">
        <v>308</v>
      </c>
      <c r="L193" s="36"/>
      <c r="M193" s="164"/>
      <c r="N193" s="37"/>
      <c r="O193" s="37"/>
      <c r="P193" s="37"/>
      <c r="Q193" s="37"/>
      <c r="R193" s="37"/>
      <c r="S193" s="37"/>
      <c r="T193" s="65"/>
      <c r="AT193" s="21" t="s">
        <v>141</v>
      </c>
      <c r="AU193" s="21" t="s">
        <v>22</v>
      </c>
    </row>
    <row r="194" spans="2:65" s="11" customFormat="1" x14ac:dyDescent="0.3">
      <c r="B194" s="166"/>
      <c r="D194" s="162" t="s">
        <v>143</v>
      </c>
      <c r="E194" s="167" t="s">
        <v>5</v>
      </c>
      <c r="F194" s="168" t="s">
        <v>309</v>
      </c>
      <c r="H194" s="169">
        <v>2322</v>
      </c>
      <c r="L194" s="166"/>
      <c r="M194" s="170"/>
      <c r="N194" s="171"/>
      <c r="O194" s="171"/>
      <c r="P194" s="171"/>
      <c r="Q194" s="171"/>
      <c r="R194" s="171"/>
      <c r="S194" s="171"/>
      <c r="T194" s="172"/>
      <c r="AT194" s="167" t="s">
        <v>143</v>
      </c>
      <c r="AU194" s="167" t="s">
        <v>22</v>
      </c>
      <c r="AV194" s="11" t="s">
        <v>22</v>
      </c>
      <c r="AW194" s="11" t="s">
        <v>43</v>
      </c>
      <c r="AX194" s="11" t="s">
        <v>88</v>
      </c>
      <c r="AY194" s="167" t="s">
        <v>130</v>
      </c>
    </row>
    <row r="195" spans="2:65" s="1" customFormat="1" ht="14.45" customHeight="1" x14ac:dyDescent="0.3">
      <c r="B195" s="150"/>
      <c r="C195" s="151">
        <v>36</v>
      </c>
      <c r="D195" s="151" t="s">
        <v>132</v>
      </c>
      <c r="E195" s="152" t="s">
        <v>310</v>
      </c>
      <c r="F195" s="153" t="s">
        <v>311</v>
      </c>
      <c r="G195" s="154" t="s">
        <v>135</v>
      </c>
      <c r="H195" s="155">
        <v>3039.24</v>
      </c>
      <c r="I195" s="156"/>
      <c r="J195" s="156">
        <f>ROUND(I195*H195,2)</f>
        <v>0</v>
      </c>
      <c r="K195" s="153" t="s">
        <v>136</v>
      </c>
      <c r="L195" s="36"/>
      <c r="M195" s="157" t="s">
        <v>5</v>
      </c>
      <c r="N195" s="158" t="s">
        <v>51</v>
      </c>
      <c r="O195" s="159">
        <v>0.128</v>
      </c>
      <c r="P195" s="159">
        <f>O195*H195</f>
        <v>389.02271999999999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AR195" s="21" t="s">
        <v>137</v>
      </c>
      <c r="AT195" s="21" t="s">
        <v>132</v>
      </c>
      <c r="AU195" s="21" t="s">
        <v>22</v>
      </c>
      <c r="AY195" s="21" t="s">
        <v>130</v>
      </c>
      <c r="BE195" s="161">
        <f>IF(N195="základní",J195,0)</f>
        <v>0</v>
      </c>
      <c r="BF195" s="161">
        <f>IF(N195="snížená",J195,0)</f>
        <v>0</v>
      </c>
      <c r="BG195" s="161">
        <f>IF(N195="zákl. přenesená",J195,0)</f>
        <v>0</v>
      </c>
      <c r="BH195" s="161">
        <f>IF(N195="sníž. přenesená",J195,0)</f>
        <v>0</v>
      </c>
      <c r="BI195" s="161">
        <f>IF(N195="nulová",J195,0)</f>
        <v>0</v>
      </c>
      <c r="BJ195" s="21" t="s">
        <v>88</v>
      </c>
      <c r="BK195" s="161">
        <f>ROUND(I195*H195,2)</f>
        <v>0</v>
      </c>
      <c r="BL195" s="21" t="s">
        <v>137</v>
      </c>
      <c r="BM195" s="21" t="s">
        <v>312</v>
      </c>
    </row>
    <row r="196" spans="2:65" s="1" customFormat="1" ht="27" x14ac:dyDescent="0.3">
      <c r="B196" s="36"/>
      <c r="D196" s="162" t="s">
        <v>139</v>
      </c>
      <c r="F196" s="163" t="s">
        <v>313</v>
      </c>
      <c r="L196" s="36"/>
      <c r="M196" s="164"/>
      <c r="N196" s="37"/>
      <c r="O196" s="37"/>
      <c r="P196" s="37"/>
      <c r="Q196" s="37"/>
      <c r="R196" s="37"/>
      <c r="S196" s="37"/>
      <c r="T196" s="65"/>
      <c r="AT196" s="21" t="s">
        <v>139</v>
      </c>
      <c r="AU196" s="21" t="s">
        <v>22</v>
      </c>
    </row>
    <row r="197" spans="2:65" s="1" customFormat="1" ht="175.5" x14ac:dyDescent="0.3">
      <c r="B197" s="36"/>
      <c r="D197" s="162" t="s">
        <v>141</v>
      </c>
      <c r="F197" s="165" t="s">
        <v>314</v>
      </c>
      <c r="L197" s="36"/>
      <c r="M197" s="164"/>
      <c r="N197" s="37"/>
      <c r="O197" s="37"/>
      <c r="P197" s="37"/>
      <c r="Q197" s="37"/>
      <c r="R197" s="37"/>
      <c r="S197" s="37"/>
      <c r="T197" s="65"/>
      <c r="AT197" s="21" t="s">
        <v>141</v>
      </c>
      <c r="AU197" s="21" t="s">
        <v>22</v>
      </c>
    </row>
    <row r="198" spans="2:65" s="1" customFormat="1" ht="14.45" customHeight="1" x14ac:dyDescent="0.3">
      <c r="B198" s="150"/>
      <c r="C198" s="151">
        <v>37</v>
      </c>
      <c r="D198" s="151" t="s">
        <v>132</v>
      </c>
      <c r="E198" s="152" t="s">
        <v>315</v>
      </c>
      <c r="F198" s="153" t="s">
        <v>316</v>
      </c>
      <c r="G198" s="154" t="s">
        <v>135</v>
      </c>
      <c r="H198" s="155">
        <v>3039.24</v>
      </c>
      <c r="I198" s="156"/>
      <c r="J198" s="156">
        <f>ROUND(I198*H198,2)</f>
        <v>0</v>
      </c>
      <c r="K198" s="153" t="s">
        <v>136</v>
      </c>
      <c r="L198" s="36"/>
      <c r="M198" s="157" t="s">
        <v>5</v>
      </c>
      <c r="N198" s="158" t="s">
        <v>51</v>
      </c>
      <c r="O198" s="159">
        <v>2.1000000000000001E-2</v>
      </c>
      <c r="P198" s="159">
        <f>O198*H198</f>
        <v>63.824039999999997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AR198" s="21" t="s">
        <v>137</v>
      </c>
      <c r="AT198" s="21" t="s">
        <v>132</v>
      </c>
      <c r="AU198" s="21" t="s">
        <v>22</v>
      </c>
      <c r="AY198" s="21" t="s">
        <v>130</v>
      </c>
      <c r="BE198" s="161">
        <f>IF(N198="základní",J198,0)</f>
        <v>0</v>
      </c>
      <c r="BF198" s="161">
        <f>IF(N198="snížená",J198,0)</f>
        <v>0</v>
      </c>
      <c r="BG198" s="161">
        <f>IF(N198="zákl. přenesená",J198,0)</f>
        <v>0</v>
      </c>
      <c r="BH198" s="161">
        <f>IF(N198="sníž. přenesená",J198,0)</f>
        <v>0</v>
      </c>
      <c r="BI198" s="161">
        <f>IF(N198="nulová",J198,0)</f>
        <v>0</v>
      </c>
      <c r="BJ198" s="21" t="s">
        <v>88</v>
      </c>
      <c r="BK198" s="161">
        <f>ROUND(I198*H198,2)</f>
        <v>0</v>
      </c>
      <c r="BL198" s="21" t="s">
        <v>137</v>
      </c>
      <c r="BM198" s="21" t="s">
        <v>317</v>
      </c>
    </row>
    <row r="199" spans="2:65" s="1" customFormat="1" x14ac:dyDescent="0.3">
      <c r="B199" s="36"/>
      <c r="D199" s="162" t="s">
        <v>139</v>
      </c>
      <c r="F199" s="163" t="s">
        <v>318</v>
      </c>
      <c r="L199" s="36"/>
      <c r="M199" s="164"/>
      <c r="N199" s="37"/>
      <c r="O199" s="37"/>
      <c r="P199" s="37"/>
      <c r="Q199" s="37"/>
      <c r="R199" s="37"/>
      <c r="S199" s="37"/>
      <c r="T199" s="65"/>
      <c r="AT199" s="21" t="s">
        <v>139</v>
      </c>
      <c r="AU199" s="21" t="s">
        <v>22</v>
      </c>
    </row>
    <row r="200" spans="2:65" s="1" customFormat="1" ht="202.5" x14ac:dyDescent="0.3">
      <c r="B200" s="36"/>
      <c r="D200" s="162" t="s">
        <v>141</v>
      </c>
      <c r="F200" s="165" t="s">
        <v>319</v>
      </c>
      <c r="L200" s="36"/>
      <c r="M200" s="164"/>
      <c r="N200" s="37"/>
      <c r="O200" s="37"/>
      <c r="P200" s="37"/>
      <c r="Q200" s="37"/>
      <c r="R200" s="37"/>
      <c r="S200" s="37"/>
      <c r="T200" s="65"/>
      <c r="AT200" s="21" t="s">
        <v>141</v>
      </c>
      <c r="AU200" s="21" t="s">
        <v>22</v>
      </c>
    </row>
    <row r="201" spans="2:65" s="10" customFormat="1" ht="29.85" customHeight="1" x14ac:dyDescent="0.3">
      <c r="B201" s="138"/>
      <c r="D201" s="139" t="s">
        <v>79</v>
      </c>
      <c r="E201" s="148" t="s">
        <v>320</v>
      </c>
      <c r="F201" s="148" t="s">
        <v>321</v>
      </c>
      <c r="J201" s="149">
        <f>BK201</f>
        <v>0</v>
      </c>
      <c r="L201" s="138"/>
      <c r="M201" s="142"/>
      <c r="N201" s="143"/>
      <c r="O201" s="143"/>
      <c r="P201" s="144">
        <f>SUM(P202:P205)</f>
        <v>10.930244000000002</v>
      </c>
      <c r="Q201" s="143"/>
      <c r="R201" s="144">
        <f>SUM(R202:R205)</f>
        <v>0</v>
      </c>
      <c r="S201" s="143"/>
      <c r="T201" s="145">
        <f>SUM(T202:T205)</f>
        <v>0</v>
      </c>
      <c r="AR201" s="139" t="s">
        <v>88</v>
      </c>
      <c r="AT201" s="146" t="s">
        <v>79</v>
      </c>
      <c r="AU201" s="146" t="s">
        <v>88</v>
      </c>
      <c r="AY201" s="139" t="s">
        <v>130</v>
      </c>
      <c r="BK201" s="147">
        <f>SUM(BK202:BK205)</f>
        <v>0</v>
      </c>
    </row>
    <row r="202" spans="2:65" s="1" customFormat="1" ht="14.45" customHeight="1" x14ac:dyDescent="0.3">
      <c r="B202" s="150"/>
      <c r="C202" s="151">
        <v>38</v>
      </c>
      <c r="D202" s="151" t="s">
        <v>132</v>
      </c>
      <c r="E202" s="152" t="s">
        <v>322</v>
      </c>
      <c r="F202" s="153" t="s">
        <v>323</v>
      </c>
      <c r="G202" s="154" t="s">
        <v>287</v>
      </c>
      <c r="H202" s="155">
        <v>32.338000000000001</v>
      </c>
      <c r="I202" s="156"/>
      <c r="J202" s="156">
        <f>ROUND(I202*H202,2)</f>
        <v>0</v>
      </c>
      <c r="K202" s="153" t="s">
        <v>136</v>
      </c>
      <c r="L202" s="36"/>
      <c r="M202" s="157" t="s">
        <v>5</v>
      </c>
      <c r="N202" s="158" t="s">
        <v>51</v>
      </c>
      <c r="O202" s="159">
        <v>0.33800000000000002</v>
      </c>
      <c r="P202" s="159">
        <f>O202*H202</f>
        <v>10.930244000000002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AR202" s="21" t="s">
        <v>137</v>
      </c>
      <c r="AT202" s="21" t="s">
        <v>132</v>
      </c>
      <c r="AU202" s="21" t="s">
        <v>22</v>
      </c>
      <c r="AY202" s="21" t="s">
        <v>130</v>
      </c>
      <c r="BE202" s="161">
        <f>IF(N202="základní",J202,0)</f>
        <v>0</v>
      </c>
      <c r="BF202" s="161">
        <f>IF(N202="snížená",J202,0)</f>
        <v>0</v>
      </c>
      <c r="BG202" s="161">
        <f>IF(N202="zákl. přenesená",J202,0)</f>
        <v>0</v>
      </c>
      <c r="BH202" s="161">
        <f>IF(N202="sníž. přenesená",J202,0)</f>
        <v>0</v>
      </c>
      <c r="BI202" s="161">
        <f>IF(N202="nulová",J202,0)</f>
        <v>0</v>
      </c>
      <c r="BJ202" s="21" t="s">
        <v>88</v>
      </c>
      <c r="BK202" s="161">
        <f>ROUND(I202*H202,2)</f>
        <v>0</v>
      </c>
      <c r="BL202" s="21" t="s">
        <v>137</v>
      </c>
      <c r="BM202" s="21" t="s">
        <v>324</v>
      </c>
    </row>
    <row r="203" spans="2:65" s="1" customFormat="1" ht="27" x14ac:dyDescent="0.3">
      <c r="B203" s="36"/>
      <c r="D203" s="162" t="s">
        <v>139</v>
      </c>
      <c r="F203" s="163" t="s">
        <v>325</v>
      </c>
      <c r="L203" s="36"/>
      <c r="M203" s="164"/>
      <c r="N203" s="37"/>
      <c r="O203" s="37"/>
      <c r="P203" s="37"/>
      <c r="Q203" s="37"/>
      <c r="R203" s="37"/>
      <c r="S203" s="37"/>
      <c r="T203" s="65"/>
      <c r="AT203" s="21" t="s">
        <v>139</v>
      </c>
      <c r="AU203" s="21" t="s">
        <v>22</v>
      </c>
    </row>
    <row r="204" spans="2:65" s="1" customFormat="1" ht="40.5" x14ac:dyDescent="0.3">
      <c r="B204" s="36"/>
      <c r="D204" s="162" t="s">
        <v>141</v>
      </c>
      <c r="F204" s="165" t="s">
        <v>326</v>
      </c>
      <c r="L204" s="36"/>
      <c r="M204" s="164"/>
      <c r="N204" s="37"/>
      <c r="O204" s="37"/>
      <c r="P204" s="37"/>
      <c r="Q204" s="37"/>
      <c r="R204" s="37"/>
      <c r="S204" s="37"/>
      <c r="T204" s="65"/>
      <c r="AT204" s="21" t="s">
        <v>141</v>
      </c>
      <c r="AU204" s="21" t="s">
        <v>22</v>
      </c>
    </row>
    <row r="205" spans="2:65" s="11" customFormat="1" x14ac:dyDescent="0.3">
      <c r="B205" s="166"/>
      <c r="D205" s="162" t="s">
        <v>143</v>
      </c>
      <c r="E205" s="167" t="s">
        <v>5</v>
      </c>
      <c r="F205" s="168" t="s">
        <v>327</v>
      </c>
      <c r="H205" s="169">
        <v>32.338000000000001</v>
      </c>
      <c r="L205" s="166"/>
      <c r="M205" s="170"/>
      <c r="N205" s="171"/>
      <c r="O205" s="171"/>
      <c r="P205" s="171"/>
      <c r="Q205" s="171"/>
      <c r="R205" s="171"/>
      <c r="S205" s="171"/>
      <c r="T205" s="172"/>
      <c r="AT205" s="167" t="s">
        <v>143</v>
      </c>
      <c r="AU205" s="167" t="s">
        <v>22</v>
      </c>
      <c r="AV205" s="11" t="s">
        <v>22</v>
      </c>
      <c r="AW205" s="11" t="s">
        <v>43</v>
      </c>
      <c r="AX205" s="11" t="s">
        <v>88</v>
      </c>
      <c r="AY205" s="167" t="s">
        <v>130</v>
      </c>
    </row>
    <row r="206" spans="2:65" s="10" customFormat="1" ht="37.35" customHeight="1" x14ac:dyDescent="0.35">
      <c r="B206" s="138"/>
      <c r="D206" s="139" t="s">
        <v>79</v>
      </c>
      <c r="E206" s="140" t="s">
        <v>297</v>
      </c>
      <c r="F206" s="140" t="s">
        <v>328</v>
      </c>
      <c r="J206" s="141">
        <f>BK206</f>
        <v>0</v>
      </c>
      <c r="L206" s="138"/>
      <c r="M206" s="142"/>
      <c r="N206" s="143"/>
      <c r="O206" s="143"/>
      <c r="P206" s="144">
        <f>P207</f>
        <v>259.31070099999999</v>
      </c>
      <c r="Q206" s="143"/>
      <c r="R206" s="144">
        <f>R207</f>
        <v>32.212000000000003</v>
      </c>
      <c r="S206" s="143"/>
      <c r="T206" s="145">
        <f>T207</f>
        <v>0</v>
      </c>
      <c r="AR206" s="139" t="s">
        <v>151</v>
      </c>
      <c r="AT206" s="146" t="s">
        <v>79</v>
      </c>
      <c r="AU206" s="146" t="s">
        <v>80</v>
      </c>
      <c r="AY206" s="139" t="s">
        <v>130</v>
      </c>
      <c r="BK206" s="147">
        <f>BK207</f>
        <v>0</v>
      </c>
    </row>
    <row r="207" spans="2:65" s="10" customFormat="1" ht="19.899999999999999" customHeight="1" x14ac:dyDescent="0.3">
      <c r="B207" s="138"/>
      <c r="D207" s="139" t="s">
        <v>79</v>
      </c>
      <c r="E207" s="148" t="s">
        <v>329</v>
      </c>
      <c r="F207" s="148" t="s">
        <v>330</v>
      </c>
      <c r="J207" s="149">
        <f>BK207</f>
        <v>0</v>
      </c>
      <c r="L207" s="138"/>
      <c r="M207" s="142"/>
      <c r="N207" s="143"/>
      <c r="O207" s="143"/>
      <c r="P207" s="144">
        <f>SUM(P208:P219)</f>
        <v>259.31070099999999</v>
      </c>
      <c r="Q207" s="143"/>
      <c r="R207" s="144">
        <f>SUM(R208:R219)</f>
        <v>32.212000000000003</v>
      </c>
      <c r="S207" s="143"/>
      <c r="T207" s="145">
        <f>SUM(T208:T219)</f>
        <v>0</v>
      </c>
      <c r="AR207" s="139" t="s">
        <v>151</v>
      </c>
      <c r="AT207" s="146" t="s">
        <v>79</v>
      </c>
      <c r="AU207" s="146" t="s">
        <v>88</v>
      </c>
      <c r="AY207" s="139" t="s">
        <v>130</v>
      </c>
      <c r="BK207" s="147">
        <f>SUM(BK208:BK219)</f>
        <v>0</v>
      </c>
    </row>
    <row r="208" spans="2:65" s="1" customFormat="1" ht="14.45" customHeight="1" x14ac:dyDescent="0.3">
      <c r="B208" s="150"/>
      <c r="C208" s="151">
        <v>39</v>
      </c>
      <c r="D208" s="151" t="s">
        <v>132</v>
      </c>
      <c r="E208" s="152" t="s">
        <v>331</v>
      </c>
      <c r="F208" s="153" t="s">
        <v>332</v>
      </c>
      <c r="G208" s="154" t="s">
        <v>333</v>
      </c>
      <c r="H208" s="155">
        <v>68.869</v>
      </c>
      <c r="I208" s="156"/>
      <c r="J208" s="156">
        <f>ROUND(I208*H208,2)</f>
        <v>0</v>
      </c>
      <c r="K208" s="153" t="s">
        <v>136</v>
      </c>
      <c r="L208" s="36"/>
      <c r="M208" s="157" t="s">
        <v>5</v>
      </c>
      <c r="N208" s="158" t="s">
        <v>51</v>
      </c>
      <c r="O208" s="159">
        <v>3.5289999999999999</v>
      </c>
      <c r="P208" s="159">
        <f>O208*H208</f>
        <v>243.038701</v>
      </c>
      <c r="Q208" s="159">
        <v>0</v>
      </c>
      <c r="R208" s="159">
        <f>Q208*H208</f>
        <v>0</v>
      </c>
      <c r="S208" s="159">
        <v>0</v>
      </c>
      <c r="T208" s="160">
        <f>S208*H208</f>
        <v>0</v>
      </c>
      <c r="AR208" s="21" t="s">
        <v>334</v>
      </c>
      <c r="AT208" s="21" t="s">
        <v>132</v>
      </c>
      <c r="AU208" s="21" t="s">
        <v>22</v>
      </c>
      <c r="AY208" s="21" t="s">
        <v>130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21" t="s">
        <v>88</v>
      </c>
      <c r="BK208" s="161">
        <f>ROUND(I208*H208,2)</f>
        <v>0</v>
      </c>
      <c r="BL208" s="21" t="s">
        <v>334</v>
      </c>
      <c r="BM208" s="21" t="s">
        <v>335</v>
      </c>
    </row>
    <row r="209" spans="2:65" s="1" customFormat="1" x14ac:dyDescent="0.3">
      <c r="B209" s="36"/>
      <c r="D209" s="162" t="s">
        <v>139</v>
      </c>
      <c r="F209" s="163" t="s">
        <v>336</v>
      </c>
      <c r="L209" s="36"/>
      <c r="M209" s="164"/>
      <c r="N209" s="37"/>
      <c r="O209" s="37"/>
      <c r="P209" s="37"/>
      <c r="Q209" s="37"/>
      <c r="R209" s="37"/>
      <c r="S209" s="37"/>
      <c r="T209" s="65"/>
      <c r="AT209" s="21" t="s">
        <v>139</v>
      </c>
      <c r="AU209" s="21" t="s">
        <v>22</v>
      </c>
    </row>
    <row r="210" spans="2:65" s="1" customFormat="1" ht="94.5" x14ac:dyDescent="0.3">
      <c r="B210" s="36"/>
      <c r="D210" s="162" t="s">
        <v>141</v>
      </c>
      <c r="F210" s="165" t="s">
        <v>337</v>
      </c>
      <c r="L210" s="36"/>
      <c r="M210" s="164"/>
      <c r="N210" s="37"/>
      <c r="O210" s="37"/>
      <c r="P210" s="37"/>
      <c r="Q210" s="37"/>
      <c r="R210" s="37"/>
      <c r="S210" s="37"/>
      <c r="T210" s="65"/>
      <c r="AT210" s="21" t="s">
        <v>141</v>
      </c>
      <c r="AU210" s="21" t="s">
        <v>22</v>
      </c>
    </row>
    <row r="211" spans="2:65" s="11" customFormat="1" x14ac:dyDescent="0.3">
      <c r="B211" s="166"/>
      <c r="D211" s="162" t="s">
        <v>143</v>
      </c>
      <c r="E211" s="167" t="s">
        <v>5</v>
      </c>
      <c r="F211" s="168" t="s">
        <v>338</v>
      </c>
      <c r="H211" s="169">
        <v>45.543999999999997</v>
      </c>
      <c r="L211" s="166"/>
      <c r="M211" s="170"/>
      <c r="N211" s="171"/>
      <c r="O211" s="171"/>
      <c r="P211" s="171"/>
      <c r="Q211" s="171"/>
      <c r="R211" s="171"/>
      <c r="S211" s="171"/>
      <c r="T211" s="172"/>
      <c r="AT211" s="167" t="s">
        <v>143</v>
      </c>
      <c r="AU211" s="167" t="s">
        <v>22</v>
      </c>
      <c r="AV211" s="11" t="s">
        <v>22</v>
      </c>
      <c r="AW211" s="11" t="s">
        <v>43</v>
      </c>
      <c r="AX211" s="11" t="s">
        <v>80</v>
      </c>
      <c r="AY211" s="167" t="s">
        <v>130</v>
      </c>
    </row>
    <row r="212" spans="2:65" s="11" customFormat="1" x14ac:dyDescent="0.3">
      <c r="B212" s="166"/>
      <c r="D212" s="162" t="s">
        <v>143</v>
      </c>
      <c r="E212" s="167" t="s">
        <v>5</v>
      </c>
      <c r="F212" s="168" t="s">
        <v>339</v>
      </c>
      <c r="H212" s="169">
        <v>23.324999999999999</v>
      </c>
      <c r="L212" s="166"/>
      <c r="M212" s="170"/>
      <c r="N212" s="171"/>
      <c r="O212" s="171"/>
      <c r="P212" s="171"/>
      <c r="Q212" s="171"/>
      <c r="R212" s="171"/>
      <c r="S212" s="171"/>
      <c r="T212" s="172"/>
      <c r="AT212" s="167" t="s">
        <v>143</v>
      </c>
      <c r="AU212" s="167" t="s">
        <v>22</v>
      </c>
      <c r="AV212" s="11" t="s">
        <v>22</v>
      </c>
      <c r="AW212" s="11" t="s">
        <v>43</v>
      </c>
      <c r="AX212" s="11" t="s">
        <v>80</v>
      </c>
      <c r="AY212" s="167" t="s">
        <v>130</v>
      </c>
    </row>
    <row r="213" spans="2:65" s="1" customFormat="1" ht="22.9" customHeight="1" x14ac:dyDescent="0.3">
      <c r="B213" s="150"/>
      <c r="C213" s="151">
        <v>40</v>
      </c>
      <c r="D213" s="151" t="s">
        <v>132</v>
      </c>
      <c r="E213" s="152" t="s">
        <v>340</v>
      </c>
      <c r="F213" s="153" t="s">
        <v>341</v>
      </c>
      <c r="G213" s="154" t="s">
        <v>135</v>
      </c>
      <c r="H213" s="155">
        <v>72</v>
      </c>
      <c r="I213" s="156"/>
      <c r="J213" s="156">
        <f>ROUND(I213*H213,2)</f>
        <v>0</v>
      </c>
      <c r="K213" s="153" t="s">
        <v>136</v>
      </c>
      <c r="L213" s="36"/>
      <c r="M213" s="157" t="s">
        <v>5</v>
      </c>
      <c r="N213" s="158" t="s">
        <v>51</v>
      </c>
      <c r="O213" s="159">
        <v>0.22600000000000001</v>
      </c>
      <c r="P213" s="159">
        <f>O213*H213</f>
        <v>16.272000000000002</v>
      </c>
      <c r="Q213" s="159">
        <v>8.3500000000000005E-2</v>
      </c>
      <c r="R213" s="159">
        <f>Q213*H213</f>
        <v>6.0120000000000005</v>
      </c>
      <c r="S213" s="159">
        <v>0</v>
      </c>
      <c r="T213" s="160">
        <f>S213*H213</f>
        <v>0</v>
      </c>
      <c r="AR213" s="21" t="s">
        <v>334</v>
      </c>
      <c r="AT213" s="21" t="s">
        <v>132</v>
      </c>
      <c r="AU213" s="21" t="s">
        <v>22</v>
      </c>
      <c r="AY213" s="21" t="s">
        <v>130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21" t="s">
        <v>88</v>
      </c>
      <c r="BK213" s="161">
        <f>ROUND(I213*H213,2)</f>
        <v>0</v>
      </c>
      <c r="BL213" s="21" t="s">
        <v>334</v>
      </c>
      <c r="BM213" s="21" t="s">
        <v>342</v>
      </c>
    </row>
    <row r="214" spans="2:65" s="1" customFormat="1" ht="27" x14ac:dyDescent="0.3">
      <c r="B214" s="36"/>
      <c r="D214" s="162" t="s">
        <v>139</v>
      </c>
      <c r="F214" s="163" t="s">
        <v>343</v>
      </c>
      <c r="L214" s="36"/>
      <c r="M214" s="164"/>
      <c r="N214" s="37"/>
      <c r="O214" s="37"/>
      <c r="P214" s="37"/>
      <c r="Q214" s="37"/>
      <c r="R214" s="37"/>
      <c r="S214" s="37"/>
      <c r="T214" s="65"/>
      <c r="AT214" s="21" t="s">
        <v>139</v>
      </c>
      <c r="AU214" s="21" t="s">
        <v>22</v>
      </c>
    </row>
    <row r="215" spans="2:65" s="1" customFormat="1" ht="162" x14ac:dyDescent="0.3">
      <c r="B215" s="36"/>
      <c r="D215" s="162" t="s">
        <v>141</v>
      </c>
      <c r="F215" s="165" t="s">
        <v>344</v>
      </c>
      <c r="L215" s="36"/>
      <c r="M215" s="164"/>
      <c r="N215" s="37"/>
      <c r="O215" s="37"/>
      <c r="P215" s="37"/>
      <c r="Q215" s="37"/>
      <c r="R215" s="37"/>
      <c r="S215" s="37"/>
      <c r="T215" s="65"/>
      <c r="AT215" s="21" t="s">
        <v>141</v>
      </c>
      <c r="AU215" s="21" t="s">
        <v>22</v>
      </c>
    </row>
    <row r="216" spans="2:65" s="11" customFormat="1" x14ac:dyDescent="0.3">
      <c r="B216" s="166"/>
      <c r="D216" s="162" t="s">
        <v>143</v>
      </c>
      <c r="E216" s="167" t="s">
        <v>5</v>
      </c>
      <c r="F216" s="168" t="s">
        <v>345</v>
      </c>
      <c r="H216" s="169">
        <v>72</v>
      </c>
      <c r="L216" s="166"/>
      <c r="M216" s="170"/>
      <c r="N216" s="171"/>
      <c r="O216" s="171"/>
      <c r="P216" s="171"/>
      <c r="Q216" s="171"/>
      <c r="R216" s="171"/>
      <c r="S216" s="171"/>
      <c r="T216" s="172"/>
      <c r="AT216" s="167" t="s">
        <v>143</v>
      </c>
      <c r="AU216" s="167" t="s">
        <v>22</v>
      </c>
      <c r="AV216" s="11" t="s">
        <v>22</v>
      </c>
      <c r="AW216" s="11" t="s">
        <v>43</v>
      </c>
      <c r="AX216" s="11" t="s">
        <v>88</v>
      </c>
      <c r="AY216" s="167" t="s">
        <v>130</v>
      </c>
    </row>
    <row r="217" spans="2:65" s="1" customFormat="1" ht="14.45" customHeight="1" x14ac:dyDescent="0.3">
      <c r="B217" s="150"/>
      <c r="C217" s="174">
        <v>41</v>
      </c>
      <c r="D217" s="174" t="s">
        <v>297</v>
      </c>
      <c r="E217" s="175" t="s">
        <v>346</v>
      </c>
      <c r="F217" s="176" t="s">
        <v>347</v>
      </c>
      <c r="G217" s="177" t="s">
        <v>147</v>
      </c>
      <c r="H217" s="178">
        <v>20</v>
      </c>
      <c r="I217" s="179"/>
      <c r="J217" s="179">
        <f>ROUND(I217*H217,2)</f>
        <v>0</v>
      </c>
      <c r="K217" s="176" t="s">
        <v>136</v>
      </c>
      <c r="L217" s="180"/>
      <c r="M217" s="181" t="s">
        <v>5</v>
      </c>
      <c r="N217" s="182" t="s">
        <v>51</v>
      </c>
      <c r="O217" s="159">
        <v>0</v>
      </c>
      <c r="P217" s="159">
        <f>O217*H217</f>
        <v>0</v>
      </c>
      <c r="Q217" s="159">
        <v>1.31</v>
      </c>
      <c r="R217" s="159">
        <f>Q217*H217</f>
        <v>26.200000000000003</v>
      </c>
      <c r="S217" s="159">
        <v>0</v>
      </c>
      <c r="T217" s="160">
        <f>S217*H217</f>
        <v>0</v>
      </c>
      <c r="AR217" s="21" t="s">
        <v>348</v>
      </c>
      <c r="AT217" s="21" t="s">
        <v>297</v>
      </c>
      <c r="AU217" s="21" t="s">
        <v>22</v>
      </c>
      <c r="AY217" s="21" t="s">
        <v>130</v>
      </c>
      <c r="BE217" s="161">
        <f>IF(N217="základní",J217,0)</f>
        <v>0</v>
      </c>
      <c r="BF217" s="161">
        <f>IF(N217="snížená",J217,0)</f>
        <v>0</v>
      </c>
      <c r="BG217" s="161">
        <f>IF(N217="zákl. přenesená",J217,0)</f>
        <v>0</v>
      </c>
      <c r="BH217" s="161">
        <f>IF(N217="sníž. přenesená",J217,0)</f>
        <v>0</v>
      </c>
      <c r="BI217" s="161">
        <f>IF(N217="nulová",J217,0)</f>
        <v>0</v>
      </c>
      <c r="BJ217" s="21" t="s">
        <v>88</v>
      </c>
      <c r="BK217" s="161">
        <f>ROUND(I217*H217,2)</f>
        <v>0</v>
      </c>
      <c r="BL217" s="21" t="s">
        <v>348</v>
      </c>
      <c r="BM217" s="21" t="s">
        <v>349</v>
      </c>
    </row>
    <row r="218" spans="2:65" s="1" customFormat="1" x14ac:dyDescent="0.3">
      <c r="B218" s="36"/>
      <c r="D218" s="162" t="s">
        <v>139</v>
      </c>
      <c r="F218" s="163" t="s">
        <v>347</v>
      </c>
      <c r="L218" s="36"/>
      <c r="M218" s="164"/>
      <c r="N218" s="37"/>
      <c r="O218" s="37"/>
      <c r="P218" s="37"/>
      <c r="Q218" s="37"/>
      <c r="R218" s="37"/>
      <c r="S218" s="37"/>
      <c r="T218" s="65"/>
      <c r="AT218" s="21" t="s">
        <v>139</v>
      </c>
      <c r="AU218" s="21" t="s">
        <v>22</v>
      </c>
    </row>
    <row r="219" spans="2:65" s="11" customFormat="1" x14ac:dyDescent="0.3">
      <c r="B219" s="166"/>
      <c r="D219" s="162" t="s">
        <v>143</v>
      </c>
      <c r="E219" s="167" t="s">
        <v>5</v>
      </c>
      <c r="F219" s="168" t="s">
        <v>350</v>
      </c>
      <c r="H219" s="169">
        <v>20</v>
      </c>
      <c r="L219" s="166"/>
      <c r="M219" s="183"/>
      <c r="N219" s="184"/>
      <c r="O219" s="184"/>
      <c r="P219" s="184"/>
      <c r="Q219" s="184"/>
      <c r="R219" s="184"/>
      <c r="S219" s="184"/>
      <c r="T219" s="185"/>
      <c r="AT219" s="167" t="s">
        <v>143</v>
      </c>
      <c r="AU219" s="167" t="s">
        <v>22</v>
      </c>
      <c r="AV219" s="11" t="s">
        <v>22</v>
      </c>
      <c r="AW219" s="11" t="s">
        <v>43</v>
      </c>
      <c r="AX219" s="11" t="s">
        <v>88</v>
      </c>
      <c r="AY219" s="167" t="s">
        <v>130</v>
      </c>
    </row>
    <row r="220" spans="2:65" s="1" customFormat="1" ht="6.95" customHeight="1" x14ac:dyDescent="0.3">
      <c r="B220" s="51"/>
      <c r="C220" s="52"/>
      <c r="D220" s="52"/>
      <c r="E220" s="52"/>
      <c r="F220" s="52"/>
      <c r="G220" s="52"/>
      <c r="H220" s="52"/>
      <c r="I220" s="52"/>
      <c r="J220" s="52"/>
      <c r="K220" s="52"/>
      <c r="L220" s="36"/>
    </row>
  </sheetData>
  <autoFilter ref="C80:K21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4"/>
  <sheetViews>
    <sheetView showGridLines="0" workbookViewId="0">
      <pane ySplit="1" topLeftCell="A146" activePane="bottomLeft" state="frozen"/>
      <selection pane="bottomLeft" activeCell="J153" sqref="J153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 x14ac:dyDescent="0.3">
      <c r="A1" s="94"/>
      <c r="B1" s="14"/>
      <c r="C1" s="14"/>
      <c r="D1" s="15" t="s">
        <v>1</v>
      </c>
      <c r="E1" s="14"/>
      <c r="F1" s="95" t="s">
        <v>96</v>
      </c>
      <c r="G1" s="321" t="s">
        <v>97</v>
      </c>
      <c r="H1" s="321"/>
      <c r="I1" s="14"/>
      <c r="J1" s="95" t="s">
        <v>98</v>
      </c>
      <c r="K1" s="15" t="s">
        <v>99</v>
      </c>
      <c r="L1" s="95" t="s">
        <v>100</v>
      </c>
      <c r="M1" s="95"/>
      <c r="N1" s="95"/>
      <c r="O1" s="95"/>
      <c r="P1" s="95"/>
      <c r="Q1" s="95"/>
      <c r="R1" s="95"/>
      <c r="S1" s="95"/>
      <c r="T1" s="95"/>
      <c r="U1" s="96"/>
      <c r="V1" s="9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 x14ac:dyDescent="0.3">
      <c r="L2" s="304" t="s">
        <v>8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1" t="s">
        <v>92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22</v>
      </c>
    </row>
    <row r="4" spans="1:70" ht="36.950000000000003" customHeight="1" x14ac:dyDescent="0.3">
      <c r="B4" s="25"/>
      <c r="C4" s="26"/>
      <c r="D4" s="27" t="s">
        <v>101</v>
      </c>
      <c r="E4" s="26"/>
      <c r="F4" s="26"/>
      <c r="G4" s="26"/>
      <c r="H4" s="26"/>
      <c r="I4" s="26"/>
      <c r="J4" s="26"/>
      <c r="K4" s="28"/>
      <c r="M4" s="29" t="s">
        <v>13</v>
      </c>
      <c r="AT4" s="21" t="s">
        <v>6</v>
      </c>
    </row>
    <row r="5" spans="1:70" ht="6.95" customHeight="1" x14ac:dyDescent="0.3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 x14ac:dyDescent="0.3">
      <c r="B6" s="25"/>
      <c r="C6" s="26"/>
      <c r="D6" s="33" t="s">
        <v>17</v>
      </c>
      <c r="E6" s="26"/>
      <c r="F6" s="26"/>
      <c r="G6" s="26"/>
      <c r="H6" s="26"/>
      <c r="I6" s="26"/>
      <c r="J6" s="26"/>
      <c r="K6" s="28"/>
    </row>
    <row r="7" spans="1:70" ht="14.45" customHeight="1" x14ac:dyDescent="0.3">
      <c r="B7" s="25"/>
      <c r="C7" s="26"/>
      <c r="D7" s="26"/>
      <c r="E7" s="322" t="str">
        <f>'Rekapitulace stavby'!K6</f>
        <v>Dřevnice, Kašava ř.km 33,225-33,840 odstranění nánosů, oprava opevnění a stupňů</v>
      </c>
      <c r="F7" s="323"/>
      <c r="G7" s="323"/>
      <c r="H7" s="323"/>
      <c r="I7" s="26"/>
      <c r="J7" s="26"/>
      <c r="K7" s="28"/>
    </row>
    <row r="8" spans="1:70" s="1" customFormat="1" ht="15" x14ac:dyDescent="0.3">
      <c r="B8" s="36"/>
      <c r="C8" s="37"/>
      <c r="D8" s="33" t="s">
        <v>102</v>
      </c>
      <c r="E8" s="37"/>
      <c r="F8" s="37"/>
      <c r="G8" s="37"/>
      <c r="H8" s="37"/>
      <c r="I8" s="37"/>
      <c r="J8" s="37"/>
      <c r="K8" s="40"/>
    </row>
    <row r="9" spans="1:70" s="1" customFormat="1" ht="36.950000000000003" customHeight="1" x14ac:dyDescent="0.3">
      <c r="B9" s="36"/>
      <c r="C9" s="37"/>
      <c r="D9" s="37"/>
      <c r="E9" s="324" t="s">
        <v>351</v>
      </c>
      <c r="F9" s="325"/>
      <c r="G9" s="325"/>
      <c r="H9" s="325"/>
      <c r="I9" s="37"/>
      <c r="J9" s="37"/>
      <c r="K9" s="40"/>
    </row>
    <row r="10" spans="1:70" s="1" customFormat="1" x14ac:dyDescent="0.3">
      <c r="B10" s="36"/>
      <c r="C10" s="37"/>
      <c r="D10" s="37"/>
      <c r="E10" s="37"/>
      <c r="F10" s="37"/>
      <c r="G10" s="37"/>
      <c r="H10" s="37"/>
      <c r="I10" s="37"/>
      <c r="J10" s="37"/>
      <c r="K10" s="40"/>
    </row>
    <row r="11" spans="1:70" s="1" customFormat="1" ht="14.45" customHeight="1" x14ac:dyDescent="0.3">
      <c r="B11" s="36"/>
      <c r="C11" s="37"/>
      <c r="D11" s="33" t="s">
        <v>19</v>
      </c>
      <c r="E11" s="37"/>
      <c r="F11" s="31" t="s">
        <v>20</v>
      </c>
      <c r="G11" s="37"/>
      <c r="H11" s="37"/>
      <c r="I11" s="33" t="s">
        <v>21</v>
      </c>
      <c r="J11" s="31" t="s">
        <v>5</v>
      </c>
      <c r="K11" s="40"/>
    </row>
    <row r="12" spans="1:70" s="1" customFormat="1" ht="14.45" customHeight="1" x14ac:dyDescent="0.3">
      <c r="B12" s="36"/>
      <c r="C12" s="37"/>
      <c r="D12" s="33" t="s">
        <v>23</v>
      </c>
      <c r="E12" s="37"/>
      <c r="F12" s="31" t="s">
        <v>24</v>
      </c>
      <c r="G12" s="37"/>
      <c r="H12" s="37"/>
      <c r="I12" s="33" t="s">
        <v>25</v>
      </c>
      <c r="J12" s="97" t="str">
        <f>'Rekapitulace stavby'!AN8</f>
        <v>2. 8. 2018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37"/>
      <c r="J13" s="37"/>
      <c r="K13" s="40"/>
    </row>
    <row r="14" spans="1:70" s="1" customFormat="1" ht="14.45" customHeight="1" x14ac:dyDescent="0.3">
      <c r="B14" s="36"/>
      <c r="C14" s="37"/>
      <c r="D14" s="33" t="s">
        <v>31</v>
      </c>
      <c r="E14" s="37"/>
      <c r="F14" s="37"/>
      <c r="G14" s="37"/>
      <c r="H14" s="37"/>
      <c r="I14" s="33" t="s">
        <v>32</v>
      </c>
      <c r="J14" s="31" t="s">
        <v>33</v>
      </c>
      <c r="K14" s="40"/>
    </row>
    <row r="15" spans="1:70" s="1" customFormat="1" ht="18" customHeight="1" x14ac:dyDescent="0.3">
      <c r="B15" s="36"/>
      <c r="C15" s="37"/>
      <c r="D15" s="37"/>
      <c r="E15" s="31" t="s">
        <v>34</v>
      </c>
      <c r="F15" s="37"/>
      <c r="G15" s="37"/>
      <c r="H15" s="37"/>
      <c r="I15" s="33" t="s">
        <v>35</v>
      </c>
      <c r="J15" s="31" t="s">
        <v>36</v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 x14ac:dyDescent="0.3">
      <c r="B17" s="36"/>
      <c r="C17" s="37"/>
      <c r="D17" s="33" t="s">
        <v>37</v>
      </c>
      <c r="E17" s="37"/>
      <c r="F17" s="37"/>
      <c r="G17" s="37"/>
      <c r="H17" s="37"/>
      <c r="I17" s="33" t="s">
        <v>32</v>
      </c>
      <c r="J17" s="31" t="str">
        <f>IF('Rekapitulace stavby'!AN13="Vyplň údaj","",IF('Rekapitulace stavby'!AN13="","",'Rekapitulace stavby'!AN13))</f>
        <v/>
      </c>
      <c r="K17" s="40"/>
    </row>
    <row r="18" spans="2:11" s="1" customFormat="1" ht="18" customHeight="1" x14ac:dyDescent="0.3">
      <c r="B18" s="36"/>
      <c r="C18" s="37"/>
      <c r="D18" s="37"/>
      <c r="E18" s="31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3" t="s">
        <v>35</v>
      </c>
      <c r="J18" s="31" t="str">
        <f>IF('Rekapitulace stavby'!AN14="Vyplň údaj","",IF('Rekapitulace stavby'!AN14="","",'Rekapitulace stavby'!AN14))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 x14ac:dyDescent="0.3">
      <c r="B20" s="36"/>
      <c r="C20" s="37"/>
      <c r="D20" s="33" t="s">
        <v>39</v>
      </c>
      <c r="E20" s="37"/>
      <c r="F20" s="37"/>
      <c r="G20" s="37"/>
      <c r="H20" s="37"/>
      <c r="I20" s="33" t="s">
        <v>32</v>
      </c>
      <c r="J20" s="31" t="s">
        <v>40</v>
      </c>
      <c r="K20" s="40"/>
    </row>
    <row r="21" spans="2:11" s="1" customFormat="1" ht="18" customHeight="1" x14ac:dyDescent="0.3">
      <c r="B21" s="36"/>
      <c r="C21" s="37"/>
      <c r="D21" s="37"/>
      <c r="E21" s="31" t="s">
        <v>41</v>
      </c>
      <c r="F21" s="37"/>
      <c r="G21" s="37"/>
      <c r="H21" s="37"/>
      <c r="I21" s="33" t="s">
        <v>35</v>
      </c>
      <c r="J21" s="31" t="s">
        <v>42</v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 x14ac:dyDescent="0.3">
      <c r="B23" s="36"/>
      <c r="C23" s="37"/>
      <c r="D23" s="33" t="s">
        <v>44</v>
      </c>
      <c r="E23" s="37"/>
      <c r="F23" s="37"/>
      <c r="G23" s="37"/>
      <c r="H23" s="37"/>
      <c r="I23" s="37"/>
      <c r="J23" s="37"/>
      <c r="K23" s="40"/>
    </row>
    <row r="24" spans="2:11" s="6" customFormat="1" ht="14.45" customHeight="1" x14ac:dyDescent="0.3">
      <c r="B24" s="98"/>
      <c r="C24" s="99"/>
      <c r="D24" s="99"/>
      <c r="E24" s="292" t="s">
        <v>5</v>
      </c>
      <c r="F24" s="292"/>
      <c r="G24" s="292"/>
      <c r="H24" s="292"/>
      <c r="I24" s="99"/>
      <c r="J24" s="99"/>
      <c r="K24" s="100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 x14ac:dyDescent="0.3">
      <c r="B26" s="36"/>
      <c r="C26" s="37"/>
      <c r="D26" s="63"/>
      <c r="E26" s="63"/>
      <c r="F26" s="63"/>
      <c r="G26" s="63"/>
      <c r="H26" s="63"/>
      <c r="I26" s="63"/>
      <c r="J26" s="63"/>
      <c r="K26" s="101"/>
    </row>
    <row r="27" spans="2:11" s="1" customFormat="1" ht="25.35" customHeight="1" x14ac:dyDescent="0.3">
      <c r="B27" s="36"/>
      <c r="C27" s="37"/>
      <c r="D27" s="102" t="s">
        <v>46</v>
      </c>
      <c r="E27" s="37"/>
      <c r="F27" s="37"/>
      <c r="G27" s="37"/>
      <c r="H27" s="37"/>
      <c r="I27" s="37"/>
      <c r="J27" s="103">
        <f>ROUND(J83,2)</f>
        <v>0</v>
      </c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63"/>
      <c r="J28" s="63"/>
      <c r="K28" s="101"/>
    </row>
    <row r="29" spans="2:11" s="1" customFormat="1" ht="14.45" customHeight="1" x14ac:dyDescent="0.3">
      <c r="B29" s="36"/>
      <c r="C29" s="37"/>
      <c r="D29" s="37"/>
      <c r="E29" s="37"/>
      <c r="F29" s="41" t="s">
        <v>48</v>
      </c>
      <c r="G29" s="37"/>
      <c r="H29" s="37"/>
      <c r="I29" s="41" t="s">
        <v>47</v>
      </c>
      <c r="J29" s="41" t="s">
        <v>49</v>
      </c>
      <c r="K29" s="40"/>
    </row>
    <row r="30" spans="2:11" s="1" customFormat="1" ht="14.45" customHeight="1" x14ac:dyDescent="0.3">
      <c r="B30" s="36"/>
      <c r="C30" s="37"/>
      <c r="D30" s="44" t="s">
        <v>50</v>
      </c>
      <c r="E30" s="44" t="s">
        <v>51</v>
      </c>
      <c r="F30" s="104">
        <f>ROUND(SUM(BE83:BE153), 2)</f>
        <v>0</v>
      </c>
      <c r="G30" s="37"/>
      <c r="H30" s="37"/>
      <c r="I30" s="105">
        <v>0.21</v>
      </c>
      <c r="J30" s="104">
        <f>ROUND(ROUND((SUM(BE83:BE153)),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52</v>
      </c>
      <c r="F31" s="104">
        <f>ROUND(SUM(BF83:BF153), 2)</f>
        <v>0</v>
      </c>
      <c r="G31" s="37"/>
      <c r="H31" s="37"/>
      <c r="I31" s="105">
        <v>0.15</v>
      </c>
      <c r="J31" s="104">
        <f>ROUND(ROUND((SUM(BF83:BF153)),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53</v>
      </c>
      <c r="F32" s="104">
        <f>ROUND(SUM(BG83:BG153), 2)</f>
        <v>0</v>
      </c>
      <c r="G32" s="37"/>
      <c r="H32" s="37"/>
      <c r="I32" s="105">
        <v>0.21</v>
      </c>
      <c r="J32" s="104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54</v>
      </c>
      <c r="F33" s="104">
        <f>ROUND(SUM(BH83:BH153), 2)</f>
        <v>0</v>
      </c>
      <c r="G33" s="37"/>
      <c r="H33" s="37"/>
      <c r="I33" s="105">
        <v>0.15</v>
      </c>
      <c r="J33" s="104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55</v>
      </c>
      <c r="F34" s="104">
        <f>ROUND(SUM(BI83:BI153), 2)</f>
        <v>0</v>
      </c>
      <c r="G34" s="37"/>
      <c r="H34" s="37"/>
      <c r="I34" s="105">
        <v>0</v>
      </c>
      <c r="J34" s="104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 x14ac:dyDescent="0.3">
      <c r="B36" s="36"/>
      <c r="C36" s="106"/>
      <c r="D36" s="107" t="s">
        <v>56</v>
      </c>
      <c r="E36" s="66"/>
      <c r="F36" s="66"/>
      <c r="G36" s="108" t="s">
        <v>57</v>
      </c>
      <c r="H36" s="109" t="s">
        <v>58</v>
      </c>
      <c r="I36" s="66"/>
      <c r="J36" s="110">
        <f>SUM(J27:J34)</f>
        <v>0</v>
      </c>
      <c r="K36" s="111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 x14ac:dyDescent="0.3">
      <c r="B41" s="54"/>
      <c r="C41" s="55"/>
      <c r="D41" s="55"/>
      <c r="E41" s="55"/>
      <c r="F41" s="55"/>
      <c r="G41" s="55"/>
      <c r="H41" s="55"/>
      <c r="I41" s="55"/>
      <c r="J41" s="55"/>
      <c r="K41" s="112"/>
    </row>
    <row r="42" spans="2:11" s="1" customFormat="1" ht="36.950000000000003" customHeight="1" x14ac:dyDescent="0.3">
      <c r="B42" s="36"/>
      <c r="C42" s="27" t="s">
        <v>104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 x14ac:dyDescent="0.3">
      <c r="B44" s="36"/>
      <c r="C44" s="33" t="s">
        <v>17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14.45" customHeight="1" x14ac:dyDescent="0.3">
      <c r="B45" s="36"/>
      <c r="C45" s="37"/>
      <c r="D45" s="37"/>
      <c r="E45" s="322" t="str">
        <f>E7</f>
        <v>Dřevnice, Kašava ř.km 33,225-33,840 odstranění nánosů, oprava opevnění a stupňů</v>
      </c>
      <c r="F45" s="323"/>
      <c r="G45" s="323"/>
      <c r="H45" s="323"/>
      <c r="I45" s="37"/>
      <c r="J45" s="37"/>
      <c r="K45" s="40"/>
    </row>
    <row r="46" spans="2:11" s="1" customFormat="1" ht="14.45" customHeight="1" x14ac:dyDescent="0.3">
      <c r="B46" s="36"/>
      <c r="C46" s="33" t="s">
        <v>102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16.149999999999999" customHeight="1" x14ac:dyDescent="0.3">
      <c r="B47" s="36"/>
      <c r="C47" s="37"/>
      <c r="D47" s="37"/>
      <c r="E47" s="324" t="str">
        <f>E9</f>
        <v>SO 02 - Oprava koryta</v>
      </c>
      <c r="F47" s="325"/>
      <c r="G47" s="325"/>
      <c r="H47" s="325"/>
      <c r="I47" s="37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 x14ac:dyDescent="0.3">
      <c r="B49" s="36"/>
      <c r="C49" s="33" t="s">
        <v>23</v>
      </c>
      <c r="D49" s="37"/>
      <c r="E49" s="37"/>
      <c r="F49" s="31" t="str">
        <f>F12</f>
        <v>Kašava</v>
      </c>
      <c r="G49" s="37"/>
      <c r="H49" s="37"/>
      <c r="I49" s="33" t="s">
        <v>25</v>
      </c>
      <c r="J49" s="97" t="str">
        <f>IF(J12="","",J12)</f>
        <v>2. 8. 2018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 x14ac:dyDescent="0.3">
      <c r="B51" s="36"/>
      <c r="C51" s="33" t="s">
        <v>31</v>
      </c>
      <c r="D51" s="37"/>
      <c r="E51" s="37"/>
      <c r="F51" s="31" t="str">
        <f>E15</f>
        <v>Povodí Moravy, s.p.</v>
      </c>
      <c r="G51" s="37"/>
      <c r="H51" s="37"/>
      <c r="I51" s="33" t="s">
        <v>39</v>
      </c>
      <c r="J51" s="292" t="str">
        <f>E21</f>
        <v>LEGENE s.r.o.</v>
      </c>
      <c r="K51" s="40"/>
    </row>
    <row r="52" spans="2:47" s="1" customFormat="1" ht="14.45" customHeight="1" x14ac:dyDescent="0.3">
      <c r="B52" s="36"/>
      <c r="C52" s="33" t="s">
        <v>37</v>
      </c>
      <c r="D52" s="37"/>
      <c r="E52" s="37"/>
      <c r="F52" s="31" t="str">
        <f>IF(E18="","",E18)</f>
        <v xml:space="preserve"> </v>
      </c>
      <c r="G52" s="37"/>
      <c r="H52" s="37"/>
      <c r="I52" s="37"/>
      <c r="J52" s="317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 x14ac:dyDescent="0.3">
      <c r="B54" s="36"/>
      <c r="C54" s="113" t="s">
        <v>105</v>
      </c>
      <c r="D54" s="106"/>
      <c r="E54" s="106"/>
      <c r="F54" s="106"/>
      <c r="G54" s="106"/>
      <c r="H54" s="106"/>
      <c r="I54" s="106"/>
      <c r="J54" s="114" t="s">
        <v>106</v>
      </c>
      <c r="K54" s="115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 x14ac:dyDescent="0.3">
      <c r="B56" s="36"/>
      <c r="C56" s="116" t="s">
        <v>107</v>
      </c>
      <c r="D56" s="37"/>
      <c r="E56" s="37"/>
      <c r="F56" s="37"/>
      <c r="G56" s="37"/>
      <c r="H56" s="37"/>
      <c r="I56" s="37"/>
      <c r="J56" s="103">
        <f>J83</f>
        <v>0</v>
      </c>
      <c r="K56" s="40"/>
      <c r="AU56" s="21" t="s">
        <v>108</v>
      </c>
    </row>
    <row r="57" spans="2:47" s="7" customFormat="1" ht="24.95" customHeight="1" x14ac:dyDescent="0.3">
      <c r="B57" s="117"/>
      <c r="C57" s="118"/>
      <c r="D57" s="119" t="s">
        <v>109</v>
      </c>
      <c r="E57" s="120"/>
      <c r="F57" s="120"/>
      <c r="G57" s="120"/>
      <c r="H57" s="120"/>
      <c r="I57" s="120"/>
      <c r="J57" s="121">
        <f>J84</f>
        <v>0</v>
      </c>
      <c r="K57" s="122"/>
    </row>
    <row r="58" spans="2:47" s="8" customFormat="1" ht="19.899999999999999" customHeight="1" x14ac:dyDescent="0.3">
      <c r="B58" s="123"/>
      <c r="C58" s="124"/>
      <c r="D58" s="125" t="s">
        <v>110</v>
      </c>
      <c r="E58" s="126"/>
      <c r="F58" s="126"/>
      <c r="G58" s="126"/>
      <c r="H58" s="126"/>
      <c r="I58" s="126"/>
      <c r="J58" s="127">
        <f>J85</f>
        <v>0</v>
      </c>
      <c r="K58" s="128"/>
    </row>
    <row r="59" spans="2:47" s="8" customFormat="1" ht="19.899999999999999" customHeight="1" x14ac:dyDescent="0.3">
      <c r="B59" s="123"/>
      <c r="C59" s="124"/>
      <c r="D59" s="125" t="s">
        <v>352</v>
      </c>
      <c r="E59" s="126"/>
      <c r="F59" s="126"/>
      <c r="G59" s="126"/>
      <c r="H59" s="126"/>
      <c r="I59" s="126"/>
      <c r="J59" s="127">
        <f>J98</f>
        <v>0</v>
      </c>
      <c r="K59" s="128"/>
    </row>
    <row r="60" spans="2:47" s="8" customFormat="1" ht="19.899999999999999" customHeight="1" x14ac:dyDescent="0.3">
      <c r="B60" s="123"/>
      <c r="C60" s="124"/>
      <c r="D60" s="125" t="s">
        <v>353</v>
      </c>
      <c r="E60" s="126"/>
      <c r="F60" s="126"/>
      <c r="G60" s="126"/>
      <c r="H60" s="126"/>
      <c r="I60" s="126"/>
      <c r="J60" s="127">
        <f>J121</f>
        <v>0</v>
      </c>
      <c r="K60" s="128"/>
    </row>
    <row r="61" spans="2:47" s="8" customFormat="1" ht="19.899999999999999" customHeight="1" x14ac:dyDescent="0.3">
      <c r="B61" s="123"/>
      <c r="C61" s="124"/>
      <c r="D61" s="125" t="s">
        <v>354</v>
      </c>
      <c r="E61" s="126"/>
      <c r="F61" s="126"/>
      <c r="G61" s="126"/>
      <c r="H61" s="126"/>
      <c r="I61" s="126"/>
      <c r="J61" s="127">
        <f>J125</f>
        <v>0</v>
      </c>
      <c r="K61" s="128"/>
    </row>
    <row r="62" spans="2:47" s="8" customFormat="1" ht="19.899999999999999" customHeight="1" x14ac:dyDescent="0.3">
      <c r="B62" s="123"/>
      <c r="C62" s="124"/>
      <c r="D62" s="125" t="s">
        <v>355</v>
      </c>
      <c r="E62" s="126"/>
      <c r="F62" s="126"/>
      <c r="G62" s="126"/>
      <c r="H62" s="126"/>
      <c r="I62" s="126"/>
      <c r="J62" s="127">
        <f>J136</f>
        <v>0</v>
      </c>
      <c r="K62" s="128"/>
    </row>
    <row r="63" spans="2:47" s="8" customFormat="1" ht="19.899999999999999" customHeight="1" x14ac:dyDescent="0.3">
      <c r="B63" s="123"/>
      <c r="C63" s="124"/>
      <c r="D63" s="125" t="s">
        <v>111</v>
      </c>
      <c r="E63" s="126"/>
      <c r="F63" s="126"/>
      <c r="G63" s="126"/>
      <c r="H63" s="126"/>
      <c r="I63" s="126"/>
      <c r="J63" s="127">
        <f>J150</f>
        <v>0</v>
      </c>
      <c r="K63" s="128"/>
    </row>
    <row r="64" spans="2:47" s="1" customFormat="1" ht="21.75" customHeight="1" x14ac:dyDescent="0.3">
      <c r="B64" s="36"/>
      <c r="C64" s="37"/>
      <c r="D64" s="37"/>
      <c r="E64" s="37"/>
      <c r="F64" s="37"/>
      <c r="G64" s="37"/>
      <c r="H64" s="37"/>
      <c r="I64" s="37"/>
      <c r="J64" s="37"/>
      <c r="K64" s="40"/>
    </row>
    <row r="65" spans="2:12" s="1" customFormat="1" ht="6.95" customHeight="1" x14ac:dyDescent="0.3">
      <c r="B65" s="51"/>
      <c r="C65" s="52"/>
      <c r="D65" s="52"/>
      <c r="E65" s="52"/>
      <c r="F65" s="52"/>
      <c r="G65" s="52"/>
      <c r="H65" s="52"/>
      <c r="I65" s="52"/>
      <c r="J65" s="52"/>
      <c r="K65" s="53"/>
    </row>
    <row r="69" spans="2:12" s="1" customFormat="1" ht="6.95" customHeight="1" x14ac:dyDescent="0.3">
      <c r="B69" s="54"/>
      <c r="C69" s="55"/>
      <c r="D69" s="55"/>
      <c r="E69" s="55"/>
      <c r="F69" s="55"/>
      <c r="G69" s="55"/>
      <c r="H69" s="55"/>
      <c r="I69" s="55"/>
      <c r="J69" s="55"/>
      <c r="K69" s="55"/>
      <c r="L69" s="36"/>
    </row>
    <row r="70" spans="2:12" s="1" customFormat="1" ht="36.950000000000003" customHeight="1" x14ac:dyDescent="0.3">
      <c r="B70" s="36"/>
      <c r="C70" s="56" t="s">
        <v>114</v>
      </c>
      <c r="L70" s="36"/>
    </row>
    <row r="71" spans="2:12" s="1" customFormat="1" ht="6.95" customHeight="1" x14ac:dyDescent="0.3">
      <c r="B71" s="36"/>
      <c r="L71" s="36"/>
    </row>
    <row r="72" spans="2:12" s="1" customFormat="1" ht="14.45" customHeight="1" x14ac:dyDescent="0.3">
      <c r="B72" s="36"/>
      <c r="C72" s="58" t="s">
        <v>17</v>
      </c>
      <c r="L72" s="36"/>
    </row>
    <row r="73" spans="2:12" s="1" customFormat="1" ht="14.45" customHeight="1" x14ac:dyDescent="0.3">
      <c r="B73" s="36"/>
      <c r="E73" s="318" t="str">
        <f>E7</f>
        <v>Dřevnice, Kašava ř.km 33,225-33,840 odstranění nánosů, oprava opevnění a stupňů</v>
      </c>
      <c r="F73" s="319"/>
      <c r="G73" s="319"/>
      <c r="H73" s="319"/>
      <c r="L73" s="36"/>
    </row>
    <row r="74" spans="2:12" s="1" customFormat="1" ht="14.45" customHeight="1" x14ac:dyDescent="0.3">
      <c r="B74" s="36"/>
      <c r="C74" s="58" t="s">
        <v>102</v>
      </c>
      <c r="L74" s="36"/>
    </row>
    <row r="75" spans="2:12" s="1" customFormat="1" ht="16.149999999999999" customHeight="1" x14ac:dyDescent="0.3">
      <c r="B75" s="36"/>
      <c r="E75" s="314" t="str">
        <f>E9</f>
        <v>SO 02 - Oprava koryta</v>
      </c>
      <c r="F75" s="320"/>
      <c r="G75" s="320"/>
      <c r="H75" s="320"/>
      <c r="L75" s="36"/>
    </row>
    <row r="76" spans="2:12" s="1" customFormat="1" ht="6.95" customHeight="1" x14ac:dyDescent="0.3">
      <c r="B76" s="36"/>
      <c r="L76" s="36"/>
    </row>
    <row r="77" spans="2:12" s="1" customFormat="1" ht="18" customHeight="1" x14ac:dyDescent="0.3">
      <c r="B77" s="36"/>
      <c r="C77" s="58" t="s">
        <v>23</v>
      </c>
      <c r="F77" s="129" t="str">
        <f>F12</f>
        <v>Kašava</v>
      </c>
      <c r="I77" s="58" t="s">
        <v>25</v>
      </c>
      <c r="J77" s="62" t="str">
        <f>IF(J12="","",J12)</f>
        <v>2. 8. 2018</v>
      </c>
      <c r="L77" s="36"/>
    </row>
    <row r="78" spans="2:12" s="1" customFormat="1" ht="6.95" customHeight="1" x14ac:dyDescent="0.3">
      <c r="B78" s="36"/>
      <c r="L78" s="36"/>
    </row>
    <row r="79" spans="2:12" s="1" customFormat="1" ht="15" x14ac:dyDescent="0.3">
      <c r="B79" s="36"/>
      <c r="C79" s="58" t="s">
        <v>31</v>
      </c>
      <c r="F79" s="129" t="str">
        <f>E15</f>
        <v>Povodí Moravy, s.p.</v>
      </c>
      <c r="I79" s="58" t="s">
        <v>39</v>
      </c>
      <c r="J79" s="129" t="str">
        <f>E21</f>
        <v>LEGENE s.r.o.</v>
      </c>
      <c r="L79" s="36"/>
    </row>
    <row r="80" spans="2:12" s="1" customFormat="1" ht="14.45" customHeight="1" x14ac:dyDescent="0.3">
      <c r="B80" s="36"/>
      <c r="C80" s="58" t="s">
        <v>37</v>
      </c>
      <c r="F80" s="129" t="str">
        <f>IF(E18="","",E18)</f>
        <v xml:space="preserve"> </v>
      </c>
      <c r="L80" s="36"/>
    </row>
    <row r="81" spans="2:65" s="1" customFormat="1" ht="10.35" customHeight="1" x14ac:dyDescent="0.3">
      <c r="B81" s="36"/>
      <c r="L81" s="36"/>
    </row>
    <row r="82" spans="2:65" s="9" customFormat="1" ht="29.25" customHeight="1" x14ac:dyDescent="0.3">
      <c r="B82" s="130"/>
      <c r="C82" s="131" t="s">
        <v>115</v>
      </c>
      <c r="D82" s="132" t="s">
        <v>65</v>
      </c>
      <c r="E82" s="132" t="s">
        <v>61</v>
      </c>
      <c r="F82" s="132" t="s">
        <v>116</v>
      </c>
      <c r="G82" s="132" t="s">
        <v>117</v>
      </c>
      <c r="H82" s="132" t="s">
        <v>118</v>
      </c>
      <c r="I82" s="132" t="s">
        <v>119</v>
      </c>
      <c r="J82" s="132" t="s">
        <v>106</v>
      </c>
      <c r="K82" s="133" t="s">
        <v>120</v>
      </c>
      <c r="L82" s="130"/>
      <c r="M82" s="68" t="s">
        <v>121</v>
      </c>
      <c r="N82" s="69" t="s">
        <v>50</v>
      </c>
      <c r="O82" s="69" t="s">
        <v>122</v>
      </c>
      <c r="P82" s="69" t="s">
        <v>123</v>
      </c>
      <c r="Q82" s="69" t="s">
        <v>124</v>
      </c>
      <c r="R82" s="69" t="s">
        <v>125</v>
      </c>
      <c r="S82" s="69" t="s">
        <v>126</v>
      </c>
      <c r="T82" s="70" t="s">
        <v>127</v>
      </c>
    </row>
    <row r="83" spans="2:65" s="1" customFormat="1" ht="29.25" customHeight="1" x14ac:dyDescent="0.35">
      <c r="B83" s="36"/>
      <c r="C83" s="72" t="s">
        <v>107</v>
      </c>
      <c r="J83" s="134">
        <f>BK83</f>
        <v>0</v>
      </c>
      <c r="L83" s="36"/>
      <c r="M83" s="71"/>
      <c r="N83" s="63"/>
      <c r="O83" s="63"/>
      <c r="P83" s="135">
        <f>P84</f>
        <v>4698.2015359999996</v>
      </c>
      <c r="Q83" s="63"/>
      <c r="R83" s="135">
        <f>R84</f>
        <v>1051.3116997999998</v>
      </c>
      <c r="S83" s="63"/>
      <c r="T83" s="136">
        <f>T84</f>
        <v>61.883340000000004</v>
      </c>
      <c r="AT83" s="21" t="s">
        <v>79</v>
      </c>
      <c r="AU83" s="21" t="s">
        <v>108</v>
      </c>
      <c r="BK83" s="137">
        <f>BK84</f>
        <v>0</v>
      </c>
    </row>
    <row r="84" spans="2:65" s="10" customFormat="1" ht="37.35" customHeight="1" x14ac:dyDescent="0.35">
      <c r="B84" s="138"/>
      <c r="D84" s="139" t="s">
        <v>79</v>
      </c>
      <c r="E84" s="140" t="s">
        <v>128</v>
      </c>
      <c r="F84" s="140" t="s">
        <v>129</v>
      </c>
      <c r="J84" s="141">
        <f>BK84</f>
        <v>0</v>
      </c>
      <c r="L84" s="138"/>
      <c r="M84" s="142"/>
      <c r="N84" s="143"/>
      <c r="O84" s="143"/>
      <c r="P84" s="144">
        <f>P85+P98+P121+P125+P136+P150</f>
        <v>4698.2015359999996</v>
      </c>
      <c r="Q84" s="143"/>
      <c r="R84" s="144">
        <f>R85+R98+R121+R125+R136+R150</f>
        <v>1051.3116997999998</v>
      </c>
      <c r="S84" s="143"/>
      <c r="T84" s="145">
        <f>T85+T98+T121+T125+T136+T150</f>
        <v>61.883340000000004</v>
      </c>
      <c r="AR84" s="139" t="s">
        <v>88</v>
      </c>
      <c r="AT84" s="146" t="s">
        <v>79</v>
      </c>
      <c r="AU84" s="146" t="s">
        <v>80</v>
      </c>
      <c r="AY84" s="139" t="s">
        <v>130</v>
      </c>
      <c r="BK84" s="147">
        <f>BK85+BK98+BK121+BK125+BK136+BK150</f>
        <v>0</v>
      </c>
    </row>
    <row r="85" spans="2:65" s="10" customFormat="1" ht="19.899999999999999" customHeight="1" x14ac:dyDescent="0.3">
      <c r="B85" s="138"/>
      <c r="D85" s="139" t="s">
        <v>79</v>
      </c>
      <c r="E85" s="148" t="s">
        <v>88</v>
      </c>
      <c r="F85" s="148" t="s">
        <v>131</v>
      </c>
      <c r="J85" s="149">
        <f>BK85</f>
        <v>0</v>
      </c>
      <c r="L85" s="138"/>
      <c r="M85" s="142"/>
      <c r="N85" s="143"/>
      <c r="O85" s="143"/>
      <c r="P85" s="144">
        <f>SUM(P86:P97)</f>
        <v>567.33749999999998</v>
      </c>
      <c r="Q85" s="143"/>
      <c r="R85" s="144">
        <f>SUM(R86:R97)</f>
        <v>0</v>
      </c>
      <c r="S85" s="143"/>
      <c r="T85" s="145">
        <f>SUM(T86:T97)</f>
        <v>0</v>
      </c>
      <c r="AR85" s="139" t="s">
        <v>88</v>
      </c>
      <c r="AT85" s="146" t="s">
        <v>79</v>
      </c>
      <c r="AU85" s="146" t="s">
        <v>88</v>
      </c>
      <c r="AY85" s="139" t="s">
        <v>130</v>
      </c>
      <c r="BK85" s="147">
        <f>SUM(BK86:BK97)</f>
        <v>0</v>
      </c>
    </row>
    <row r="86" spans="2:65" s="1" customFormat="1" ht="14.45" customHeight="1" x14ac:dyDescent="0.3">
      <c r="B86" s="150"/>
      <c r="C86" s="151" t="s">
        <v>88</v>
      </c>
      <c r="D86" s="151" t="s">
        <v>132</v>
      </c>
      <c r="E86" s="152" t="s">
        <v>356</v>
      </c>
      <c r="F86" s="153" t="s">
        <v>357</v>
      </c>
      <c r="G86" s="154" t="s">
        <v>209</v>
      </c>
      <c r="H86" s="155">
        <v>153.75</v>
      </c>
      <c r="I86" s="156"/>
      <c r="J86" s="156">
        <f>ROUND(I86*H86,2)</f>
        <v>0</v>
      </c>
      <c r="K86" s="153" t="s">
        <v>136</v>
      </c>
      <c r="L86" s="36"/>
      <c r="M86" s="157" t="s">
        <v>5</v>
      </c>
      <c r="N86" s="158" t="s">
        <v>51</v>
      </c>
      <c r="O86" s="159">
        <v>2.2109999999999999</v>
      </c>
      <c r="P86" s="159">
        <f>O86*H86</f>
        <v>339.94124999999997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21" t="s">
        <v>137</v>
      </c>
      <c r="AT86" s="21" t="s">
        <v>132</v>
      </c>
      <c r="AU86" s="21" t="s">
        <v>22</v>
      </c>
      <c r="AY86" s="21" t="s">
        <v>130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21" t="s">
        <v>88</v>
      </c>
      <c r="BK86" s="161">
        <f>ROUND(I86*H86,2)</f>
        <v>0</v>
      </c>
      <c r="BL86" s="21" t="s">
        <v>137</v>
      </c>
      <c r="BM86" s="21" t="s">
        <v>358</v>
      </c>
    </row>
    <row r="87" spans="2:65" s="1" customFormat="1" ht="27" x14ac:dyDescent="0.3">
      <c r="B87" s="36"/>
      <c r="D87" s="162" t="s">
        <v>139</v>
      </c>
      <c r="F87" s="163" t="s">
        <v>359</v>
      </c>
      <c r="L87" s="36"/>
      <c r="M87" s="164"/>
      <c r="N87" s="37"/>
      <c r="O87" s="37"/>
      <c r="P87" s="37"/>
      <c r="Q87" s="37"/>
      <c r="R87" s="37"/>
      <c r="S87" s="37"/>
      <c r="T87" s="65"/>
      <c r="AT87" s="21" t="s">
        <v>139</v>
      </c>
      <c r="AU87" s="21" t="s">
        <v>22</v>
      </c>
    </row>
    <row r="88" spans="2:65" s="1" customFormat="1" ht="108" x14ac:dyDescent="0.3">
      <c r="B88" s="36"/>
      <c r="D88" s="162" t="s">
        <v>141</v>
      </c>
      <c r="F88" s="165" t="s">
        <v>360</v>
      </c>
      <c r="L88" s="36"/>
      <c r="M88" s="164"/>
      <c r="N88" s="37"/>
      <c r="O88" s="37"/>
      <c r="P88" s="37"/>
      <c r="Q88" s="37"/>
      <c r="R88" s="37"/>
      <c r="S88" s="37"/>
      <c r="T88" s="65"/>
      <c r="AT88" s="21" t="s">
        <v>141</v>
      </c>
      <c r="AU88" s="21" t="s">
        <v>22</v>
      </c>
    </row>
    <row r="89" spans="2:65" s="11" customFormat="1" x14ac:dyDescent="0.3">
      <c r="B89" s="166"/>
      <c r="D89" s="162" t="s">
        <v>143</v>
      </c>
      <c r="E89" s="167" t="s">
        <v>5</v>
      </c>
      <c r="F89" s="168" t="s">
        <v>361</v>
      </c>
      <c r="H89" s="169">
        <v>153.75</v>
      </c>
      <c r="L89" s="166"/>
      <c r="M89" s="170"/>
      <c r="N89" s="171"/>
      <c r="O89" s="171"/>
      <c r="P89" s="171"/>
      <c r="Q89" s="171"/>
      <c r="R89" s="171"/>
      <c r="S89" s="171"/>
      <c r="T89" s="172"/>
      <c r="AT89" s="167" t="s">
        <v>143</v>
      </c>
      <c r="AU89" s="167" t="s">
        <v>22</v>
      </c>
      <c r="AV89" s="11" t="s">
        <v>22</v>
      </c>
      <c r="AW89" s="11" t="s">
        <v>43</v>
      </c>
      <c r="AX89" s="11" t="s">
        <v>88</v>
      </c>
      <c r="AY89" s="167" t="s">
        <v>130</v>
      </c>
    </row>
    <row r="90" spans="2:65" s="1" customFormat="1" ht="14.45" customHeight="1" x14ac:dyDescent="0.3">
      <c r="B90" s="150"/>
      <c r="C90" s="174" t="s">
        <v>22</v>
      </c>
      <c r="D90" s="174" t="s">
        <v>297</v>
      </c>
      <c r="E90" s="175" t="s">
        <v>362</v>
      </c>
      <c r="F90" s="176" t="s">
        <v>363</v>
      </c>
      <c r="G90" s="177" t="s">
        <v>287</v>
      </c>
      <c r="H90" s="178">
        <v>256.76299999999998</v>
      </c>
      <c r="I90" s="179"/>
      <c r="J90" s="179">
        <f>ROUND(I90*H90,2)</f>
        <v>0</v>
      </c>
      <c r="K90" s="176" t="s">
        <v>136</v>
      </c>
      <c r="L90" s="180"/>
      <c r="M90" s="181" t="s">
        <v>5</v>
      </c>
      <c r="N90" s="182" t="s">
        <v>51</v>
      </c>
      <c r="O90" s="159">
        <v>0</v>
      </c>
      <c r="P90" s="159">
        <f>O90*H90</f>
        <v>0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AR90" s="21" t="s">
        <v>348</v>
      </c>
      <c r="AT90" s="21" t="s">
        <v>297</v>
      </c>
      <c r="AU90" s="21" t="s">
        <v>22</v>
      </c>
      <c r="AY90" s="21" t="s">
        <v>130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21" t="s">
        <v>88</v>
      </c>
      <c r="BK90" s="161">
        <f>ROUND(I90*H90,2)</f>
        <v>0</v>
      </c>
      <c r="BL90" s="21" t="s">
        <v>348</v>
      </c>
      <c r="BM90" s="21" t="s">
        <v>364</v>
      </c>
    </row>
    <row r="91" spans="2:65" s="1" customFormat="1" x14ac:dyDescent="0.3">
      <c r="B91" s="36"/>
      <c r="D91" s="162" t="s">
        <v>139</v>
      </c>
      <c r="F91" s="163" t="s">
        <v>363</v>
      </c>
      <c r="L91" s="36"/>
      <c r="M91" s="164"/>
      <c r="N91" s="37"/>
      <c r="O91" s="37"/>
      <c r="P91" s="37"/>
      <c r="Q91" s="37"/>
      <c r="R91" s="37"/>
      <c r="S91" s="37"/>
      <c r="T91" s="65"/>
      <c r="AT91" s="21" t="s">
        <v>139</v>
      </c>
      <c r="AU91" s="21" t="s">
        <v>22</v>
      </c>
    </row>
    <row r="92" spans="2:65" s="11" customFormat="1" x14ac:dyDescent="0.3">
      <c r="B92" s="166"/>
      <c r="D92" s="162" t="s">
        <v>143</v>
      </c>
      <c r="E92" s="167" t="s">
        <v>5</v>
      </c>
      <c r="F92" s="168" t="s">
        <v>361</v>
      </c>
      <c r="H92" s="169">
        <v>153.75</v>
      </c>
      <c r="L92" s="166"/>
      <c r="M92" s="170"/>
      <c r="N92" s="171"/>
      <c r="O92" s="171"/>
      <c r="P92" s="171"/>
      <c r="Q92" s="171"/>
      <c r="R92" s="171"/>
      <c r="S92" s="171"/>
      <c r="T92" s="172"/>
      <c r="AT92" s="167" t="s">
        <v>143</v>
      </c>
      <c r="AU92" s="167" t="s">
        <v>22</v>
      </c>
      <c r="AV92" s="11" t="s">
        <v>22</v>
      </c>
      <c r="AW92" s="11" t="s">
        <v>43</v>
      </c>
      <c r="AX92" s="11" t="s">
        <v>88</v>
      </c>
      <c r="AY92" s="167" t="s">
        <v>130</v>
      </c>
    </row>
    <row r="93" spans="2:65" s="11" customFormat="1" x14ac:dyDescent="0.3">
      <c r="B93" s="166"/>
      <c r="D93" s="162" t="s">
        <v>143</v>
      </c>
      <c r="F93" s="168" t="s">
        <v>365</v>
      </c>
      <c r="H93" s="169">
        <v>256.76299999999998</v>
      </c>
      <c r="L93" s="166"/>
      <c r="M93" s="170"/>
      <c r="N93" s="171"/>
      <c r="O93" s="171"/>
      <c r="P93" s="171"/>
      <c r="Q93" s="171"/>
      <c r="R93" s="171"/>
      <c r="S93" s="171"/>
      <c r="T93" s="172"/>
      <c r="AT93" s="167" t="s">
        <v>143</v>
      </c>
      <c r="AU93" s="167" t="s">
        <v>22</v>
      </c>
      <c r="AV93" s="11" t="s">
        <v>22</v>
      </c>
      <c r="AW93" s="11" t="s">
        <v>6</v>
      </c>
      <c r="AX93" s="11" t="s">
        <v>88</v>
      </c>
      <c r="AY93" s="167" t="s">
        <v>130</v>
      </c>
    </row>
    <row r="94" spans="2:65" s="1" customFormat="1" ht="14.45" customHeight="1" x14ac:dyDescent="0.3">
      <c r="B94" s="150"/>
      <c r="C94" s="151" t="s">
        <v>151</v>
      </c>
      <c r="D94" s="151" t="s">
        <v>132</v>
      </c>
      <c r="E94" s="152" t="s">
        <v>366</v>
      </c>
      <c r="F94" s="153" t="s">
        <v>367</v>
      </c>
      <c r="G94" s="154" t="s">
        <v>209</v>
      </c>
      <c r="H94" s="155">
        <v>153.75</v>
      </c>
      <c r="I94" s="156"/>
      <c r="J94" s="156">
        <f>ROUND(I94*H94,2)</f>
        <v>0</v>
      </c>
      <c r="K94" s="153" t="s">
        <v>136</v>
      </c>
      <c r="L94" s="36"/>
      <c r="M94" s="157" t="s">
        <v>5</v>
      </c>
      <c r="N94" s="158" t="s">
        <v>51</v>
      </c>
      <c r="O94" s="159">
        <v>1.4790000000000001</v>
      </c>
      <c r="P94" s="159">
        <f>O94*H94</f>
        <v>227.39625000000001</v>
      </c>
      <c r="Q94" s="159">
        <v>0</v>
      </c>
      <c r="R94" s="159">
        <f>Q94*H94</f>
        <v>0</v>
      </c>
      <c r="S94" s="159">
        <v>0</v>
      </c>
      <c r="T94" s="160">
        <f>S94*H94</f>
        <v>0</v>
      </c>
      <c r="AR94" s="21" t="s">
        <v>137</v>
      </c>
      <c r="AT94" s="21" t="s">
        <v>132</v>
      </c>
      <c r="AU94" s="21" t="s">
        <v>22</v>
      </c>
      <c r="AY94" s="21" t="s">
        <v>130</v>
      </c>
      <c r="BE94" s="161">
        <f>IF(N94="základní",J94,0)</f>
        <v>0</v>
      </c>
      <c r="BF94" s="161">
        <f>IF(N94="snížená",J94,0)</f>
        <v>0</v>
      </c>
      <c r="BG94" s="161">
        <f>IF(N94="zákl. přenesená",J94,0)</f>
        <v>0</v>
      </c>
      <c r="BH94" s="161">
        <f>IF(N94="sníž. přenesená",J94,0)</f>
        <v>0</v>
      </c>
      <c r="BI94" s="161">
        <f>IF(N94="nulová",J94,0)</f>
        <v>0</v>
      </c>
      <c r="BJ94" s="21" t="s">
        <v>88</v>
      </c>
      <c r="BK94" s="161">
        <f>ROUND(I94*H94,2)</f>
        <v>0</v>
      </c>
      <c r="BL94" s="21" t="s">
        <v>137</v>
      </c>
      <c r="BM94" s="21" t="s">
        <v>368</v>
      </c>
    </row>
    <row r="95" spans="2:65" s="1" customFormat="1" ht="27" x14ac:dyDescent="0.3">
      <c r="B95" s="36"/>
      <c r="D95" s="162" t="s">
        <v>139</v>
      </c>
      <c r="F95" s="163" t="s">
        <v>369</v>
      </c>
      <c r="L95" s="36"/>
      <c r="M95" s="164"/>
      <c r="N95" s="37"/>
      <c r="O95" s="37"/>
      <c r="P95" s="37"/>
      <c r="Q95" s="37"/>
      <c r="R95" s="37"/>
      <c r="S95" s="37"/>
      <c r="T95" s="65"/>
      <c r="AT95" s="21" t="s">
        <v>139</v>
      </c>
      <c r="AU95" s="21" t="s">
        <v>22</v>
      </c>
    </row>
    <row r="96" spans="2:65" s="1" customFormat="1" ht="108" x14ac:dyDescent="0.3">
      <c r="B96" s="36"/>
      <c r="D96" s="162" t="s">
        <v>141</v>
      </c>
      <c r="F96" s="165" t="s">
        <v>360</v>
      </c>
      <c r="L96" s="36"/>
      <c r="M96" s="164"/>
      <c r="N96" s="37"/>
      <c r="O96" s="37"/>
      <c r="P96" s="37"/>
      <c r="Q96" s="37"/>
      <c r="R96" s="37"/>
      <c r="S96" s="37"/>
      <c r="T96" s="65"/>
      <c r="AT96" s="21" t="s">
        <v>141</v>
      </c>
      <c r="AU96" s="21" t="s">
        <v>22</v>
      </c>
    </row>
    <row r="97" spans="2:65" s="11" customFormat="1" x14ac:dyDescent="0.3">
      <c r="B97" s="166"/>
      <c r="D97" s="162" t="s">
        <v>143</v>
      </c>
      <c r="E97" s="167" t="s">
        <v>5</v>
      </c>
      <c r="F97" s="168" t="s">
        <v>361</v>
      </c>
      <c r="H97" s="169">
        <v>153.75</v>
      </c>
      <c r="L97" s="166"/>
      <c r="M97" s="170"/>
      <c r="N97" s="171"/>
      <c r="O97" s="171"/>
      <c r="P97" s="171"/>
      <c r="Q97" s="171"/>
      <c r="R97" s="171"/>
      <c r="S97" s="171"/>
      <c r="T97" s="172"/>
      <c r="AT97" s="167" t="s">
        <v>143</v>
      </c>
      <c r="AU97" s="167" t="s">
        <v>22</v>
      </c>
      <c r="AV97" s="11" t="s">
        <v>22</v>
      </c>
      <c r="AW97" s="11" t="s">
        <v>43</v>
      </c>
      <c r="AX97" s="11" t="s">
        <v>88</v>
      </c>
      <c r="AY97" s="167" t="s">
        <v>130</v>
      </c>
    </row>
    <row r="98" spans="2:65" s="10" customFormat="1" ht="29.85" customHeight="1" x14ac:dyDescent="0.3">
      <c r="B98" s="138"/>
      <c r="D98" s="139" t="s">
        <v>79</v>
      </c>
      <c r="E98" s="148" t="s">
        <v>137</v>
      </c>
      <c r="F98" s="148" t="s">
        <v>370</v>
      </c>
      <c r="J98" s="149">
        <f>BK98</f>
        <v>0</v>
      </c>
      <c r="L98" s="138"/>
      <c r="M98" s="142"/>
      <c r="N98" s="143"/>
      <c r="O98" s="143"/>
      <c r="P98" s="144">
        <f>SUM(P99:P120)</f>
        <v>1315.31564</v>
      </c>
      <c r="Q98" s="143"/>
      <c r="R98" s="144">
        <f>SUM(R99:R120)</f>
        <v>1012.2786007999999</v>
      </c>
      <c r="S98" s="143"/>
      <c r="T98" s="145">
        <f>SUM(T99:T120)</f>
        <v>0</v>
      </c>
      <c r="AR98" s="139" t="s">
        <v>88</v>
      </c>
      <c r="AT98" s="146" t="s">
        <v>79</v>
      </c>
      <c r="AU98" s="146" t="s">
        <v>88</v>
      </c>
      <c r="AY98" s="139" t="s">
        <v>130</v>
      </c>
      <c r="BK98" s="147">
        <f>SUM(BK99:BK120)</f>
        <v>0</v>
      </c>
    </row>
    <row r="99" spans="2:65" s="1" customFormat="1" ht="14.45" customHeight="1" x14ac:dyDescent="0.3">
      <c r="B99" s="150"/>
      <c r="C99" s="151" t="s">
        <v>137</v>
      </c>
      <c r="D99" s="151" t="s">
        <v>132</v>
      </c>
      <c r="E99" s="152" t="s">
        <v>371</v>
      </c>
      <c r="F99" s="153" t="s">
        <v>372</v>
      </c>
      <c r="G99" s="154" t="s">
        <v>135</v>
      </c>
      <c r="H99" s="155">
        <v>46</v>
      </c>
      <c r="I99" s="156"/>
      <c r="J99" s="156">
        <f>ROUND(I99*H99,2)</f>
        <v>0</v>
      </c>
      <c r="K99" s="153" t="s">
        <v>136</v>
      </c>
      <c r="L99" s="36"/>
      <c r="M99" s="157" t="s">
        <v>5</v>
      </c>
      <c r="N99" s="158" t="s">
        <v>51</v>
      </c>
      <c r="O99" s="159">
        <v>1.0980000000000001</v>
      </c>
      <c r="P99" s="159">
        <f>O99*H99</f>
        <v>50.508000000000003</v>
      </c>
      <c r="Q99" s="159">
        <v>0.18729999999999999</v>
      </c>
      <c r="R99" s="159">
        <f>Q99*H99</f>
        <v>8.6158000000000001</v>
      </c>
      <c r="S99" s="159">
        <v>0</v>
      </c>
      <c r="T99" s="160">
        <f>S99*H99</f>
        <v>0</v>
      </c>
      <c r="AR99" s="21" t="s">
        <v>137</v>
      </c>
      <c r="AT99" s="21" t="s">
        <v>132</v>
      </c>
      <c r="AU99" s="21" t="s">
        <v>22</v>
      </c>
      <c r="AY99" s="21" t="s">
        <v>130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21" t="s">
        <v>88</v>
      </c>
      <c r="BK99" s="161">
        <f>ROUND(I99*H99,2)</f>
        <v>0</v>
      </c>
      <c r="BL99" s="21" t="s">
        <v>137</v>
      </c>
      <c r="BM99" s="21" t="s">
        <v>373</v>
      </c>
    </row>
    <row r="100" spans="2:65" s="1" customFormat="1" ht="27" x14ac:dyDescent="0.3">
      <c r="B100" s="36"/>
      <c r="D100" s="162" t="s">
        <v>139</v>
      </c>
      <c r="F100" s="163" t="s">
        <v>374</v>
      </c>
      <c r="L100" s="36"/>
      <c r="M100" s="164"/>
      <c r="N100" s="37"/>
      <c r="O100" s="37"/>
      <c r="P100" s="37"/>
      <c r="Q100" s="37"/>
      <c r="R100" s="37"/>
      <c r="S100" s="37"/>
      <c r="T100" s="65"/>
      <c r="AT100" s="21" t="s">
        <v>139</v>
      </c>
      <c r="AU100" s="21" t="s">
        <v>22</v>
      </c>
    </row>
    <row r="101" spans="2:65" s="1" customFormat="1" ht="54" x14ac:dyDescent="0.3">
      <c r="B101" s="36"/>
      <c r="D101" s="162" t="s">
        <v>141</v>
      </c>
      <c r="F101" s="165" t="s">
        <v>375</v>
      </c>
      <c r="L101" s="36"/>
      <c r="M101" s="164"/>
      <c r="N101" s="37"/>
      <c r="O101" s="37"/>
      <c r="P101" s="37"/>
      <c r="Q101" s="37"/>
      <c r="R101" s="37"/>
      <c r="S101" s="37"/>
      <c r="T101" s="65"/>
      <c r="AT101" s="21" t="s">
        <v>141</v>
      </c>
      <c r="AU101" s="21" t="s">
        <v>22</v>
      </c>
    </row>
    <row r="102" spans="2:65" s="11" customFormat="1" x14ac:dyDescent="0.3">
      <c r="B102" s="166"/>
      <c r="D102" s="162" t="s">
        <v>143</v>
      </c>
      <c r="E102" s="167" t="s">
        <v>5</v>
      </c>
      <c r="F102" s="168" t="s">
        <v>376</v>
      </c>
      <c r="H102" s="169">
        <v>46</v>
      </c>
      <c r="L102" s="166"/>
      <c r="M102" s="170"/>
      <c r="N102" s="171"/>
      <c r="O102" s="171"/>
      <c r="P102" s="171"/>
      <c r="Q102" s="171"/>
      <c r="R102" s="171"/>
      <c r="S102" s="171"/>
      <c r="T102" s="172"/>
      <c r="AT102" s="167" t="s">
        <v>143</v>
      </c>
      <c r="AU102" s="167" t="s">
        <v>22</v>
      </c>
      <c r="AV102" s="11" t="s">
        <v>22</v>
      </c>
      <c r="AW102" s="11" t="s">
        <v>43</v>
      </c>
      <c r="AX102" s="11" t="s">
        <v>88</v>
      </c>
      <c r="AY102" s="167" t="s">
        <v>130</v>
      </c>
    </row>
    <row r="103" spans="2:65" s="1" customFormat="1" ht="22.9" customHeight="1" x14ac:dyDescent="0.3">
      <c r="B103" s="150"/>
      <c r="C103" s="151" t="s">
        <v>160</v>
      </c>
      <c r="D103" s="151" t="s">
        <v>132</v>
      </c>
      <c r="E103" s="152" t="s">
        <v>377</v>
      </c>
      <c r="F103" s="153" t="s">
        <v>378</v>
      </c>
      <c r="G103" s="154" t="s">
        <v>209</v>
      </c>
      <c r="H103" s="155">
        <v>84</v>
      </c>
      <c r="I103" s="156"/>
      <c r="J103" s="156">
        <f>ROUND(I103*H103,2)</f>
        <v>0</v>
      </c>
      <c r="K103" s="153" t="s">
        <v>136</v>
      </c>
      <c r="L103" s="36"/>
      <c r="M103" s="157" t="s">
        <v>5</v>
      </c>
      <c r="N103" s="158" t="s">
        <v>51</v>
      </c>
      <c r="O103" s="159">
        <v>1.9359999999999999</v>
      </c>
      <c r="P103" s="159">
        <f>O103*H103</f>
        <v>162.624</v>
      </c>
      <c r="Q103" s="159">
        <v>1.9967999999999999</v>
      </c>
      <c r="R103" s="159">
        <f>Q103*H103</f>
        <v>167.7312</v>
      </c>
      <c r="S103" s="159">
        <v>0</v>
      </c>
      <c r="T103" s="160">
        <f>S103*H103</f>
        <v>0</v>
      </c>
      <c r="AR103" s="21" t="s">
        <v>137</v>
      </c>
      <c r="AT103" s="21" t="s">
        <v>132</v>
      </c>
      <c r="AU103" s="21" t="s">
        <v>22</v>
      </c>
      <c r="AY103" s="21" t="s">
        <v>130</v>
      </c>
      <c r="BE103" s="161">
        <f>IF(N103="základní",J103,0)</f>
        <v>0</v>
      </c>
      <c r="BF103" s="161">
        <f>IF(N103="snížená",J103,0)</f>
        <v>0</v>
      </c>
      <c r="BG103" s="161">
        <f>IF(N103="zákl. přenesená",J103,0)</f>
        <v>0</v>
      </c>
      <c r="BH103" s="161">
        <f>IF(N103="sníž. přenesená",J103,0)</f>
        <v>0</v>
      </c>
      <c r="BI103" s="161">
        <f>IF(N103="nulová",J103,0)</f>
        <v>0</v>
      </c>
      <c r="BJ103" s="21" t="s">
        <v>88</v>
      </c>
      <c r="BK103" s="161">
        <f>ROUND(I103*H103,2)</f>
        <v>0</v>
      </c>
      <c r="BL103" s="21" t="s">
        <v>137</v>
      </c>
      <c r="BM103" s="21" t="s">
        <v>379</v>
      </c>
    </row>
    <row r="104" spans="2:65" s="1" customFormat="1" ht="27" x14ac:dyDescent="0.3">
      <c r="B104" s="36"/>
      <c r="D104" s="162" t="s">
        <v>139</v>
      </c>
      <c r="F104" s="163" t="s">
        <v>380</v>
      </c>
      <c r="L104" s="36"/>
      <c r="M104" s="164"/>
      <c r="N104" s="37"/>
      <c r="O104" s="37"/>
      <c r="P104" s="37"/>
      <c r="Q104" s="37"/>
      <c r="R104" s="37"/>
      <c r="S104" s="37"/>
      <c r="T104" s="65"/>
      <c r="AT104" s="21" t="s">
        <v>139</v>
      </c>
      <c r="AU104" s="21" t="s">
        <v>22</v>
      </c>
    </row>
    <row r="105" spans="2:65" s="1" customFormat="1" ht="108" x14ac:dyDescent="0.3">
      <c r="B105" s="36"/>
      <c r="D105" s="162" t="s">
        <v>141</v>
      </c>
      <c r="F105" s="165" t="s">
        <v>381</v>
      </c>
      <c r="L105" s="36"/>
      <c r="M105" s="164"/>
      <c r="N105" s="37"/>
      <c r="O105" s="37"/>
      <c r="P105" s="37"/>
      <c r="Q105" s="37"/>
      <c r="R105" s="37"/>
      <c r="S105" s="37"/>
      <c r="T105" s="65"/>
      <c r="AT105" s="21" t="s">
        <v>141</v>
      </c>
      <c r="AU105" s="21" t="s">
        <v>22</v>
      </c>
    </row>
    <row r="106" spans="2:65" s="11" customFormat="1" x14ac:dyDescent="0.3">
      <c r="B106" s="166"/>
      <c r="D106" s="162" t="s">
        <v>143</v>
      </c>
      <c r="E106" s="167" t="s">
        <v>5</v>
      </c>
      <c r="F106" s="168" t="s">
        <v>382</v>
      </c>
      <c r="H106" s="169">
        <v>84</v>
      </c>
      <c r="L106" s="166"/>
      <c r="M106" s="170"/>
      <c r="N106" s="171"/>
      <c r="O106" s="171"/>
      <c r="P106" s="171"/>
      <c r="Q106" s="171"/>
      <c r="R106" s="171"/>
      <c r="S106" s="171"/>
      <c r="T106" s="172"/>
      <c r="AT106" s="167" t="s">
        <v>143</v>
      </c>
      <c r="AU106" s="167" t="s">
        <v>22</v>
      </c>
      <c r="AV106" s="11" t="s">
        <v>22</v>
      </c>
      <c r="AW106" s="11" t="s">
        <v>43</v>
      </c>
      <c r="AX106" s="11" t="s">
        <v>88</v>
      </c>
      <c r="AY106" s="167" t="s">
        <v>130</v>
      </c>
    </row>
    <row r="107" spans="2:65" s="1" customFormat="1" ht="22.9" customHeight="1" x14ac:dyDescent="0.3">
      <c r="B107" s="150"/>
      <c r="C107" s="151" t="s">
        <v>165</v>
      </c>
      <c r="D107" s="151" t="s">
        <v>132</v>
      </c>
      <c r="E107" s="152" t="s">
        <v>383</v>
      </c>
      <c r="F107" s="153" t="s">
        <v>384</v>
      </c>
      <c r="G107" s="154" t="s">
        <v>209</v>
      </c>
      <c r="H107" s="155">
        <v>94.11</v>
      </c>
      <c r="I107" s="156"/>
      <c r="J107" s="156">
        <f>ROUND(I107*H107,2)</f>
        <v>0</v>
      </c>
      <c r="K107" s="153" t="s">
        <v>136</v>
      </c>
      <c r="L107" s="36"/>
      <c r="M107" s="157" t="s">
        <v>5</v>
      </c>
      <c r="N107" s="158" t="s">
        <v>51</v>
      </c>
      <c r="O107" s="159">
        <v>0.67400000000000004</v>
      </c>
      <c r="P107" s="159">
        <f>O107*H107</f>
        <v>63.430140000000002</v>
      </c>
      <c r="Q107" s="159">
        <v>2.13408</v>
      </c>
      <c r="R107" s="159">
        <f>Q107*H107</f>
        <v>200.83826880000001</v>
      </c>
      <c r="S107" s="159">
        <v>0</v>
      </c>
      <c r="T107" s="160">
        <f>S107*H107</f>
        <v>0</v>
      </c>
      <c r="AR107" s="21" t="s">
        <v>137</v>
      </c>
      <c r="AT107" s="21" t="s">
        <v>132</v>
      </c>
      <c r="AU107" s="21" t="s">
        <v>22</v>
      </c>
      <c r="AY107" s="21" t="s">
        <v>130</v>
      </c>
      <c r="BE107" s="161">
        <f>IF(N107="základní",J107,0)</f>
        <v>0</v>
      </c>
      <c r="BF107" s="161">
        <f>IF(N107="snížená",J107,0)</f>
        <v>0</v>
      </c>
      <c r="BG107" s="161">
        <f>IF(N107="zákl. přenesená",J107,0)</f>
        <v>0</v>
      </c>
      <c r="BH107" s="161">
        <f>IF(N107="sníž. přenesená",J107,0)</f>
        <v>0</v>
      </c>
      <c r="BI107" s="161">
        <f>IF(N107="nulová",J107,0)</f>
        <v>0</v>
      </c>
      <c r="BJ107" s="21" t="s">
        <v>88</v>
      </c>
      <c r="BK107" s="161">
        <f>ROUND(I107*H107,2)</f>
        <v>0</v>
      </c>
      <c r="BL107" s="21" t="s">
        <v>137</v>
      </c>
      <c r="BM107" s="21" t="s">
        <v>385</v>
      </c>
    </row>
    <row r="108" spans="2:65" s="1" customFormat="1" ht="27" x14ac:dyDescent="0.3">
      <c r="B108" s="36"/>
      <c r="D108" s="162" t="s">
        <v>139</v>
      </c>
      <c r="F108" s="163" t="s">
        <v>386</v>
      </c>
      <c r="L108" s="36"/>
      <c r="M108" s="164"/>
      <c r="N108" s="37"/>
      <c r="O108" s="37"/>
      <c r="P108" s="37"/>
      <c r="Q108" s="37"/>
      <c r="R108" s="37"/>
      <c r="S108" s="37"/>
      <c r="T108" s="65"/>
      <c r="AT108" s="21" t="s">
        <v>139</v>
      </c>
      <c r="AU108" s="21" t="s">
        <v>22</v>
      </c>
    </row>
    <row r="109" spans="2:65" s="1" customFormat="1" ht="135" x14ac:dyDescent="0.3">
      <c r="B109" s="36"/>
      <c r="D109" s="162" t="s">
        <v>141</v>
      </c>
      <c r="F109" s="165" t="s">
        <v>387</v>
      </c>
      <c r="L109" s="36"/>
      <c r="M109" s="164"/>
      <c r="N109" s="37"/>
      <c r="O109" s="37"/>
      <c r="P109" s="37"/>
      <c r="Q109" s="37"/>
      <c r="R109" s="37"/>
      <c r="S109" s="37"/>
      <c r="T109" s="65"/>
      <c r="AT109" s="21" t="s">
        <v>141</v>
      </c>
      <c r="AU109" s="21" t="s">
        <v>22</v>
      </c>
    </row>
    <row r="110" spans="2:65" s="11" customFormat="1" x14ac:dyDescent="0.3">
      <c r="B110" s="166"/>
      <c r="D110" s="162" t="s">
        <v>143</v>
      </c>
      <c r="E110" s="167" t="s">
        <v>5</v>
      </c>
      <c r="F110" s="168" t="s">
        <v>388</v>
      </c>
      <c r="H110" s="169">
        <v>94.11</v>
      </c>
      <c r="L110" s="166"/>
      <c r="M110" s="170"/>
      <c r="N110" s="171"/>
      <c r="O110" s="171"/>
      <c r="P110" s="171"/>
      <c r="Q110" s="171"/>
      <c r="R110" s="171"/>
      <c r="S110" s="171"/>
      <c r="T110" s="172"/>
      <c r="AT110" s="167" t="s">
        <v>143</v>
      </c>
      <c r="AU110" s="167" t="s">
        <v>22</v>
      </c>
      <c r="AV110" s="11" t="s">
        <v>22</v>
      </c>
      <c r="AW110" s="11" t="s">
        <v>43</v>
      </c>
      <c r="AX110" s="11" t="s">
        <v>88</v>
      </c>
      <c r="AY110" s="167" t="s">
        <v>130</v>
      </c>
    </row>
    <row r="111" spans="2:65" s="1" customFormat="1" ht="22.9" customHeight="1" x14ac:dyDescent="0.3">
      <c r="B111" s="150"/>
      <c r="C111" s="151" t="s">
        <v>170</v>
      </c>
      <c r="D111" s="151" t="s">
        <v>132</v>
      </c>
      <c r="E111" s="152" t="s">
        <v>389</v>
      </c>
      <c r="F111" s="153" t="s">
        <v>390</v>
      </c>
      <c r="G111" s="154" t="s">
        <v>209</v>
      </c>
      <c r="H111" s="155">
        <v>299.08999999999997</v>
      </c>
      <c r="I111" s="156"/>
      <c r="J111" s="156">
        <f>ROUND(I111*H111,2)</f>
        <v>0</v>
      </c>
      <c r="K111" s="153" t="s">
        <v>136</v>
      </c>
      <c r="L111" s="36"/>
      <c r="M111" s="157" t="s">
        <v>5</v>
      </c>
      <c r="N111" s="158" t="s">
        <v>51</v>
      </c>
      <c r="O111" s="159">
        <v>2.35</v>
      </c>
      <c r="P111" s="159">
        <f>O111*H111</f>
        <v>702.86149999999998</v>
      </c>
      <c r="Q111" s="159">
        <v>1.9967999999999999</v>
      </c>
      <c r="R111" s="159">
        <f>Q111*H111</f>
        <v>597.22291199999995</v>
      </c>
      <c r="S111" s="159">
        <v>0</v>
      </c>
      <c r="T111" s="160">
        <f>S111*H111</f>
        <v>0</v>
      </c>
      <c r="AR111" s="21" t="s">
        <v>137</v>
      </c>
      <c r="AT111" s="21" t="s">
        <v>132</v>
      </c>
      <c r="AU111" s="21" t="s">
        <v>22</v>
      </c>
      <c r="AY111" s="21" t="s">
        <v>130</v>
      </c>
      <c r="BE111" s="161">
        <f>IF(N111="základní",J111,0)</f>
        <v>0</v>
      </c>
      <c r="BF111" s="161">
        <f>IF(N111="snížená",J111,0)</f>
        <v>0</v>
      </c>
      <c r="BG111" s="161">
        <f>IF(N111="zákl. přenesená",J111,0)</f>
        <v>0</v>
      </c>
      <c r="BH111" s="161">
        <f>IF(N111="sníž. přenesená",J111,0)</f>
        <v>0</v>
      </c>
      <c r="BI111" s="161">
        <f>IF(N111="nulová",J111,0)</f>
        <v>0</v>
      </c>
      <c r="BJ111" s="21" t="s">
        <v>88</v>
      </c>
      <c r="BK111" s="161">
        <f>ROUND(I111*H111,2)</f>
        <v>0</v>
      </c>
      <c r="BL111" s="21" t="s">
        <v>137</v>
      </c>
      <c r="BM111" s="21" t="s">
        <v>391</v>
      </c>
    </row>
    <row r="112" spans="2:65" s="1" customFormat="1" ht="27" x14ac:dyDescent="0.3">
      <c r="B112" s="36"/>
      <c r="D112" s="162" t="s">
        <v>139</v>
      </c>
      <c r="F112" s="163" t="s">
        <v>392</v>
      </c>
      <c r="L112" s="36"/>
      <c r="M112" s="164"/>
      <c r="N112" s="37"/>
      <c r="O112" s="37"/>
      <c r="P112" s="37"/>
      <c r="Q112" s="37"/>
      <c r="R112" s="37"/>
      <c r="S112" s="37"/>
      <c r="T112" s="65"/>
      <c r="AT112" s="21" t="s">
        <v>139</v>
      </c>
      <c r="AU112" s="21" t="s">
        <v>22</v>
      </c>
    </row>
    <row r="113" spans="2:65" s="1" customFormat="1" ht="148.5" x14ac:dyDescent="0.3">
      <c r="B113" s="36"/>
      <c r="D113" s="162" t="s">
        <v>141</v>
      </c>
      <c r="F113" s="165" t="s">
        <v>393</v>
      </c>
      <c r="L113" s="36"/>
      <c r="M113" s="164"/>
      <c r="N113" s="37"/>
      <c r="O113" s="37"/>
      <c r="P113" s="37"/>
      <c r="Q113" s="37"/>
      <c r="R113" s="37"/>
      <c r="S113" s="37"/>
      <c r="T113" s="65"/>
      <c r="AT113" s="21" t="s">
        <v>141</v>
      </c>
      <c r="AU113" s="21" t="s">
        <v>22</v>
      </c>
    </row>
    <row r="114" spans="2:65" s="1" customFormat="1" ht="14.45" customHeight="1" x14ac:dyDescent="0.3">
      <c r="B114" s="150"/>
      <c r="C114" s="151" t="s">
        <v>175</v>
      </c>
      <c r="D114" s="151" t="s">
        <v>132</v>
      </c>
      <c r="E114" s="152" t="s">
        <v>394</v>
      </c>
      <c r="F114" s="153" t="s">
        <v>395</v>
      </c>
      <c r="G114" s="154" t="s">
        <v>135</v>
      </c>
      <c r="H114" s="155">
        <v>611.1</v>
      </c>
      <c r="I114" s="156"/>
      <c r="J114" s="156">
        <f>ROUND(I114*H114,2)</f>
        <v>0</v>
      </c>
      <c r="K114" s="153" t="s">
        <v>136</v>
      </c>
      <c r="L114" s="36"/>
      <c r="M114" s="157" t="s">
        <v>5</v>
      </c>
      <c r="N114" s="158" t="s">
        <v>51</v>
      </c>
      <c r="O114" s="159">
        <v>0.46</v>
      </c>
      <c r="P114" s="159">
        <f>O114*H114</f>
        <v>281.10599999999999</v>
      </c>
      <c r="Q114" s="159">
        <v>0</v>
      </c>
      <c r="R114" s="159">
        <f>Q114*H114</f>
        <v>0</v>
      </c>
      <c r="S114" s="159">
        <v>0</v>
      </c>
      <c r="T114" s="160">
        <f>S114*H114</f>
        <v>0</v>
      </c>
      <c r="AR114" s="21" t="s">
        <v>137</v>
      </c>
      <c r="AT114" s="21" t="s">
        <v>132</v>
      </c>
      <c r="AU114" s="21" t="s">
        <v>22</v>
      </c>
      <c r="AY114" s="21" t="s">
        <v>130</v>
      </c>
      <c r="BE114" s="161">
        <f>IF(N114="základní",J114,0)</f>
        <v>0</v>
      </c>
      <c r="BF114" s="161">
        <f>IF(N114="snížená",J114,0)</f>
        <v>0</v>
      </c>
      <c r="BG114" s="161">
        <f>IF(N114="zákl. přenesená",J114,0)</f>
        <v>0</v>
      </c>
      <c r="BH114" s="161">
        <f>IF(N114="sníž. přenesená",J114,0)</f>
        <v>0</v>
      </c>
      <c r="BI114" s="161">
        <f>IF(N114="nulová",J114,0)</f>
        <v>0</v>
      </c>
      <c r="BJ114" s="21" t="s">
        <v>88</v>
      </c>
      <c r="BK114" s="161">
        <f>ROUND(I114*H114,2)</f>
        <v>0</v>
      </c>
      <c r="BL114" s="21" t="s">
        <v>137</v>
      </c>
      <c r="BM114" s="21" t="s">
        <v>396</v>
      </c>
    </row>
    <row r="115" spans="2:65" s="1" customFormat="1" ht="27" x14ac:dyDescent="0.3">
      <c r="B115" s="36"/>
      <c r="D115" s="162" t="s">
        <v>139</v>
      </c>
      <c r="F115" s="163" t="s">
        <v>397</v>
      </c>
      <c r="L115" s="36"/>
      <c r="M115" s="164"/>
      <c r="N115" s="37"/>
      <c r="O115" s="37"/>
      <c r="P115" s="37"/>
      <c r="Q115" s="37"/>
      <c r="R115" s="37"/>
      <c r="S115" s="37"/>
      <c r="T115" s="65"/>
      <c r="AT115" s="21" t="s">
        <v>139</v>
      </c>
      <c r="AU115" s="21" t="s">
        <v>22</v>
      </c>
    </row>
    <row r="116" spans="2:65" s="1" customFormat="1" ht="148.5" x14ac:dyDescent="0.3">
      <c r="B116" s="36"/>
      <c r="D116" s="162" t="s">
        <v>141</v>
      </c>
      <c r="F116" s="165" t="s">
        <v>393</v>
      </c>
      <c r="L116" s="36"/>
      <c r="M116" s="164"/>
      <c r="N116" s="37"/>
      <c r="O116" s="37"/>
      <c r="P116" s="37"/>
      <c r="Q116" s="37"/>
      <c r="R116" s="37"/>
      <c r="S116" s="37"/>
      <c r="T116" s="65"/>
      <c r="AT116" s="21" t="s">
        <v>141</v>
      </c>
      <c r="AU116" s="21" t="s">
        <v>22</v>
      </c>
    </row>
    <row r="117" spans="2:65" s="1" customFormat="1" ht="22.9" customHeight="1" x14ac:dyDescent="0.3">
      <c r="B117" s="150"/>
      <c r="C117" s="151" t="s">
        <v>180</v>
      </c>
      <c r="D117" s="151" t="s">
        <v>132</v>
      </c>
      <c r="E117" s="152" t="s">
        <v>398</v>
      </c>
      <c r="F117" s="153" t="s">
        <v>399</v>
      </c>
      <c r="G117" s="154" t="s">
        <v>135</v>
      </c>
      <c r="H117" s="155">
        <v>46</v>
      </c>
      <c r="I117" s="156"/>
      <c r="J117" s="156">
        <f>ROUND(I117*H117,2)</f>
        <v>0</v>
      </c>
      <c r="K117" s="153" t="s">
        <v>136</v>
      </c>
      <c r="L117" s="36"/>
      <c r="M117" s="157" t="s">
        <v>5</v>
      </c>
      <c r="N117" s="158" t="s">
        <v>51</v>
      </c>
      <c r="O117" s="159">
        <v>1.1910000000000001</v>
      </c>
      <c r="P117" s="159">
        <f>O117*H117</f>
        <v>54.786000000000001</v>
      </c>
      <c r="Q117" s="159">
        <v>0.82326999999999995</v>
      </c>
      <c r="R117" s="159">
        <f>Q117*H117</f>
        <v>37.870419999999996</v>
      </c>
      <c r="S117" s="159">
        <v>0</v>
      </c>
      <c r="T117" s="160">
        <f>S117*H117</f>
        <v>0</v>
      </c>
      <c r="AR117" s="21" t="s">
        <v>137</v>
      </c>
      <c r="AT117" s="21" t="s">
        <v>132</v>
      </c>
      <c r="AU117" s="21" t="s">
        <v>22</v>
      </c>
      <c r="AY117" s="21" t="s">
        <v>130</v>
      </c>
      <c r="BE117" s="161">
        <f>IF(N117="základní",J117,0)</f>
        <v>0</v>
      </c>
      <c r="BF117" s="161">
        <f>IF(N117="snížená",J117,0)</f>
        <v>0</v>
      </c>
      <c r="BG117" s="161">
        <f>IF(N117="zákl. přenesená",J117,0)</f>
        <v>0</v>
      </c>
      <c r="BH117" s="161">
        <f>IF(N117="sníž. přenesená",J117,0)</f>
        <v>0</v>
      </c>
      <c r="BI117" s="161">
        <f>IF(N117="nulová",J117,0)</f>
        <v>0</v>
      </c>
      <c r="BJ117" s="21" t="s">
        <v>88</v>
      </c>
      <c r="BK117" s="161">
        <f>ROUND(I117*H117,2)</f>
        <v>0</v>
      </c>
      <c r="BL117" s="21" t="s">
        <v>137</v>
      </c>
      <c r="BM117" s="21" t="s">
        <v>400</v>
      </c>
    </row>
    <row r="118" spans="2:65" s="1" customFormat="1" ht="27" x14ac:dyDescent="0.3">
      <c r="B118" s="36"/>
      <c r="D118" s="162" t="s">
        <v>139</v>
      </c>
      <c r="F118" s="163" t="s">
        <v>401</v>
      </c>
      <c r="L118" s="36"/>
      <c r="M118" s="164"/>
      <c r="N118" s="37"/>
      <c r="O118" s="37"/>
      <c r="P118" s="37"/>
      <c r="Q118" s="37"/>
      <c r="R118" s="37"/>
      <c r="S118" s="37"/>
      <c r="T118" s="65"/>
      <c r="AT118" s="21" t="s">
        <v>139</v>
      </c>
      <c r="AU118" s="21" t="s">
        <v>22</v>
      </c>
    </row>
    <row r="119" spans="2:65" s="1" customFormat="1" ht="148.5" x14ac:dyDescent="0.3">
      <c r="B119" s="36"/>
      <c r="D119" s="162" t="s">
        <v>141</v>
      </c>
      <c r="F119" s="165" t="s">
        <v>402</v>
      </c>
      <c r="L119" s="36"/>
      <c r="M119" s="164"/>
      <c r="N119" s="37"/>
      <c r="O119" s="37"/>
      <c r="P119" s="37"/>
      <c r="Q119" s="37"/>
      <c r="R119" s="37"/>
      <c r="S119" s="37"/>
      <c r="T119" s="65"/>
      <c r="AT119" s="21" t="s">
        <v>141</v>
      </c>
      <c r="AU119" s="21" t="s">
        <v>22</v>
      </c>
    </row>
    <row r="120" spans="2:65" s="11" customFormat="1" x14ac:dyDescent="0.3">
      <c r="B120" s="166"/>
      <c r="D120" s="162" t="s">
        <v>143</v>
      </c>
      <c r="E120" s="167" t="s">
        <v>5</v>
      </c>
      <c r="F120" s="168" t="s">
        <v>376</v>
      </c>
      <c r="H120" s="169">
        <v>46</v>
      </c>
      <c r="L120" s="166"/>
      <c r="M120" s="170"/>
      <c r="N120" s="171"/>
      <c r="O120" s="171"/>
      <c r="P120" s="171"/>
      <c r="Q120" s="171"/>
      <c r="R120" s="171"/>
      <c r="S120" s="171"/>
      <c r="T120" s="172"/>
      <c r="AT120" s="167" t="s">
        <v>143</v>
      </c>
      <c r="AU120" s="167" t="s">
        <v>22</v>
      </c>
      <c r="AV120" s="11" t="s">
        <v>22</v>
      </c>
      <c r="AW120" s="11" t="s">
        <v>43</v>
      </c>
      <c r="AX120" s="11" t="s">
        <v>88</v>
      </c>
      <c r="AY120" s="167" t="s">
        <v>130</v>
      </c>
    </row>
    <row r="121" spans="2:65" s="10" customFormat="1" ht="29.85" customHeight="1" x14ac:dyDescent="0.3">
      <c r="B121" s="138"/>
      <c r="D121" s="139" t="s">
        <v>79</v>
      </c>
      <c r="E121" s="148" t="s">
        <v>165</v>
      </c>
      <c r="F121" s="148" t="s">
        <v>403</v>
      </c>
      <c r="J121" s="149">
        <f>BK121</f>
        <v>0</v>
      </c>
      <c r="L121" s="138"/>
      <c r="M121" s="142"/>
      <c r="N121" s="143"/>
      <c r="O121" s="143"/>
      <c r="P121" s="144">
        <f>SUM(P122:P124)</f>
        <v>1505.6271999999999</v>
      </c>
      <c r="Q121" s="143"/>
      <c r="R121" s="144">
        <f>SUM(R122:R124)</f>
        <v>39.009431999999997</v>
      </c>
      <c r="S121" s="143"/>
      <c r="T121" s="145">
        <f>SUM(T122:T124)</f>
        <v>0</v>
      </c>
      <c r="AR121" s="139" t="s">
        <v>88</v>
      </c>
      <c r="AT121" s="146" t="s">
        <v>79</v>
      </c>
      <c r="AU121" s="146" t="s">
        <v>88</v>
      </c>
      <c r="AY121" s="139" t="s">
        <v>130</v>
      </c>
      <c r="BK121" s="147">
        <f>SUM(BK122:BK124)</f>
        <v>0</v>
      </c>
    </row>
    <row r="122" spans="2:65" s="1" customFormat="1" ht="22.9" customHeight="1" x14ac:dyDescent="0.3">
      <c r="B122" s="150"/>
      <c r="C122" s="151" t="s">
        <v>186</v>
      </c>
      <c r="D122" s="151" t="s">
        <v>132</v>
      </c>
      <c r="E122" s="152" t="s">
        <v>404</v>
      </c>
      <c r="F122" s="153" t="s">
        <v>405</v>
      </c>
      <c r="G122" s="154" t="s">
        <v>135</v>
      </c>
      <c r="H122" s="155">
        <v>977.68</v>
      </c>
      <c r="I122" s="156"/>
      <c r="J122" s="156">
        <f>ROUND(I122*H122,2)</f>
        <v>0</v>
      </c>
      <c r="K122" s="153" t="s">
        <v>136</v>
      </c>
      <c r="L122" s="36"/>
      <c r="M122" s="157" t="s">
        <v>5</v>
      </c>
      <c r="N122" s="158" t="s">
        <v>51</v>
      </c>
      <c r="O122" s="159">
        <v>1.54</v>
      </c>
      <c r="P122" s="159">
        <f>O122*H122</f>
        <v>1505.6271999999999</v>
      </c>
      <c r="Q122" s="159">
        <v>3.9899999999999998E-2</v>
      </c>
      <c r="R122" s="159">
        <f>Q122*H122</f>
        <v>39.009431999999997</v>
      </c>
      <c r="S122" s="159">
        <v>0</v>
      </c>
      <c r="T122" s="160">
        <f>S122*H122</f>
        <v>0</v>
      </c>
      <c r="AR122" s="21" t="s">
        <v>137</v>
      </c>
      <c r="AT122" s="21" t="s">
        <v>132</v>
      </c>
      <c r="AU122" s="21" t="s">
        <v>22</v>
      </c>
      <c r="AY122" s="21" t="s">
        <v>130</v>
      </c>
      <c r="BE122" s="161">
        <f>IF(N122="základní",J122,0)</f>
        <v>0</v>
      </c>
      <c r="BF122" s="161">
        <f>IF(N122="snížená",J122,0)</f>
        <v>0</v>
      </c>
      <c r="BG122" s="161">
        <f>IF(N122="zákl. přenesená",J122,0)</f>
        <v>0</v>
      </c>
      <c r="BH122" s="161">
        <f>IF(N122="sníž. přenesená",J122,0)</f>
        <v>0</v>
      </c>
      <c r="BI122" s="161">
        <f>IF(N122="nulová",J122,0)</f>
        <v>0</v>
      </c>
      <c r="BJ122" s="21" t="s">
        <v>88</v>
      </c>
      <c r="BK122" s="161">
        <f>ROUND(I122*H122,2)</f>
        <v>0</v>
      </c>
      <c r="BL122" s="21" t="s">
        <v>137</v>
      </c>
      <c r="BM122" s="21" t="s">
        <v>406</v>
      </c>
    </row>
    <row r="123" spans="2:65" s="1" customFormat="1" ht="27" x14ac:dyDescent="0.3">
      <c r="B123" s="36"/>
      <c r="D123" s="162" t="s">
        <v>139</v>
      </c>
      <c r="F123" s="163" t="s">
        <v>407</v>
      </c>
      <c r="L123" s="36"/>
      <c r="M123" s="164"/>
      <c r="N123" s="37"/>
      <c r="O123" s="37"/>
      <c r="P123" s="37"/>
      <c r="Q123" s="37"/>
      <c r="R123" s="37"/>
      <c r="S123" s="37"/>
      <c r="T123" s="65"/>
      <c r="AT123" s="21" t="s">
        <v>139</v>
      </c>
      <c r="AU123" s="21" t="s">
        <v>22</v>
      </c>
    </row>
    <row r="124" spans="2:65" s="1" customFormat="1" ht="81" x14ac:dyDescent="0.3">
      <c r="B124" s="36"/>
      <c r="D124" s="162" t="s">
        <v>141</v>
      </c>
      <c r="F124" s="165" t="s">
        <v>408</v>
      </c>
      <c r="L124" s="36"/>
      <c r="M124" s="164"/>
      <c r="N124" s="37"/>
      <c r="O124" s="37"/>
      <c r="P124" s="37"/>
      <c r="Q124" s="37"/>
      <c r="R124" s="37"/>
      <c r="S124" s="37"/>
      <c r="T124" s="65"/>
      <c r="AT124" s="21" t="s">
        <v>141</v>
      </c>
      <c r="AU124" s="21" t="s">
        <v>22</v>
      </c>
    </row>
    <row r="125" spans="2:65" s="10" customFormat="1" ht="29.85" customHeight="1" x14ac:dyDescent="0.3">
      <c r="B125" s="138"/>
      <c r="D125" s="139" t="s">
        <v>79</v>
      </c>
      <c r="E125" s="148" t="s">
        <v>180</v>
      </c>
      <c r="F125" s="148" t="s">
        <v>409</v>
      </c>
      <c r="J125" s="149">
        <f>BK125</f>
        <v>0</v>
      </c>
      <c r="L125" s="138"/>
      <c r="M125" s="142"/>
      <c r="N125" s="143"/>
      <c r="O125" s="143"/>
      <c r="P125" s="144">
        <f>SUM(P126:P135)</f>
        <v>900.12069999999994</v>
      </c>
      <c r="Q125" s="143"/>
      <c r="R125" s="144">
        <f>SUM(R126:R135)</f>
        <v>2.3667000000000001E-2</v>
      </c>
      <c r="S125" s="143"/>
      <c r="T125" s="145">
        <f>SUM(T126:T135)</f>
        <v>61.883340000000004</v>
      </c>
      <c r="AR125" s="139" t="s">
        <v>88</v>
      </c>
      <c r="AT125" s="146" t="s">
        <v>79</v>
      </c>
      <c r="AU125" s="146" t="s">
        <v>88</v>
      </c>
      <c r="AY125" s="139" t="s">
        <v>130</v>
      </c>
      <c r="BK125" s="147">
        <f>SUM(BK126:BK135)</f>
        <v>0</v>
      </c>
    </row>
    <row r="126" spans="2:65" s="1" customFormat="1" ht="14.45" customHeight="1" x14ac:dyDescent="0.3">
      <c r="B126" s="150"/>
      <c r="C126" s="151" t="s">
        <v>191</v>
      </c>
      <c r="D126" s="151" t="s">
        <v>132</v>
      </c>
      <c r="E126" s="152" t="s">
        <v>410</v>
      </c>
      <c r="F126" s="153" t="s">
        <v>411</v>
      </c>
      <c r="G126" s="154" t="s">
        <v>135</v>
      </c>
      <c r="H126" s="155">
        <v>977.68</v>
      </c>
      <c r="I126" s="156"/>
      <c r="J126" s="156">
        <f>ROUND(I126*H126,2)</f>
        <v>0</v>
      </c>
      <c r="K126" s="153" t="s">
        <v>136</v>
      </c>
      <c r="L126" s="36"/>
      <c r="M126" s="157" t="s">
        <v>5</v>
      </c>
      <c r="N126" s="158" t="s">
        <v>51</v>
      </c>
      <c r="O126" s="159">
        <v>0.51700000000000002</v>
      </c>
      <c r="P126" s="159">
        <f>O126*H126</f>
        <v>505.46055999999999</v>
      </c>
      <c r="Q126" s="159">
        <v>0</v>
      </c>
      <c r="R126" s="159">
        <f>Q126*H126</f>
        <v>0</v>
      </c>
      <c r="S126" s="159">
        <v>2.3E-2</v>
      </c>
      <c r="T126" s="160">
        <f>S126*H126</f>
        <v>22.486639999999998</v>
      </c>
      <c r="AR126" s="21" t="s">
        <v>137</v>
      </c>
      <c r="AT126" s="21" t="s">
        <v>132</v>
      </c>
      <c r="AU126" s="21" t="s">
        <v>22</v>
      </c>
      <c r="AY126" s="21" t="s">
        <v>130</v>
      </c>
      <c r="BE126" s="161">
        <f>IF(N126="základní",J126,0)</f>
        <v>0</v>
      </c>
      <c r="BF126" s="161">
        <f>IF(N126="snížená",J126,0)</f>
        <v>0</v>
      </c>
      <c r="BG126" s="161">
        <f>IF(N126="zákl. přenesená",J126,0)</f>
        <v>0</v>
      </c>
      <c r="BH126" s="161">
        <f>IF(N126="sníž. přenesená",J126,0)</f>
        <v>0</v>
      </c>
      <c r="BI126" s="161">
        <f>IF(N126="nulová",J126,0)</f>
        <v>0</v>
      </c>
      <c r="BJ126" s="21" t="s">
        <v>88</v>
      </c>
      <c r="BK126" s="161">
        <f>ROUND(I126*H126,2)</f>
        <v>0</v>
      </c>
      <c r="BL126" s="21" t="s">
        <v>137</v>
      </c>
      <c r="BM126" s="21" t="s">
        <v>412</v>
      </c>
    </row>
    <row r="127" spans="2:65" s="1" customFormat="1" ht="40.5" x14ac:dyDescent="0.3">
      <c r="B127" s="36"/>
      <c r="D127" s="162" t="s">
        <v>139</v>
      </c>
      <c r="F127" s="163" t="s">
        <v>413</v>
      </c>
      <c r="L127" s="36"/>
      <c r="M127" s="164"/>
      <c r="N127" s="37"/>
      <c r="O127" s="37"/>
      <c r="P127" s="37"/>
      <c r="Q127" s="37"/>
      <c r="R127" s="37"/>
      <c r="S127" s="37"/>
      <c r="T127" s="65"/>
      <c r="AT127" s="21" t="s">
        <v>139</v>
      </c>
      <c r="AU127" s="21" t="s">
        <v>22</v>
      </c>
    </row>
    <row r="128" spans="2:65" s="1" customFormat="1" ht="148.5" x14ac:dyDescent="0.3">
      <c r="B128" s="36"/>
      <c r="D128" s="162" t="s">
        <v>141</v>
      </c>
      <c r="F128" s="165" t="s">
        <v>414</v>
      </c>
      <c r="L128" s="36"/>
      <c r="M128" s="164"/>
      <c r="N128" s="37"/>
      <c r="O128" s="37"/>
      <c r="P128" s="37"/>
      <c r="Q128" s="37"/>
      <c r="R128" s="37"/>
      <c r="S128" s="37"/>
      <c r="T128" s="65"/>
      <c r="AT128" s="21" t="s">
        <v>141</v>
      </c>
      <c r="AU128" s="21" t="s">
        <v>22</v>
      </c>
    </row>
    <row r="129" spans="2:65" s="1" customFormat="1" ht="22.9" customHeight="1" x14ac:dyDescent="0.3">
      <c r="B129" s="150"/>
      <c r="C129" s="151" t="s">
        <v>196</v>
      </c>
      <c r="D129" s="151" t="s">
        <v>132</v>
      </c>
      <c r="E129" s="152" t="s">
        <v>415</v>
      </c>
      <c r="F129" s="153" t="s">
        <v>416</v>
      </c>
      <c r="G129" s="154" t="s">
        <v>209</v>
      </c>
      <c r="H129" s="155">
        <v>16.100000000000001</v>
      </c>
      <c r="I129" s="156"/>
      <c r="J129" s="156">
        <f>ROUND(I129*H129,2)</f>
        <v>0</v>
      </c>
      <c r="K129" s="153" t="s">
        <v>136</v>
      </c>
      <c r="L129" s="36"/>
      <c r="M129" s="157" t="s">
        <v>5</v>
      </c>
      <c r="N129" s="158" t="s">
        <v>51</v>
      </c>
      <c r="O129" s="159">
        <v>7.9349999999999996</v>
      </c>
      <c r="P129" s="159">
        <f>O129*H129</f>
        <v>127.7535</v>
      </c>
      <c r="Q129" s="159">
        <v>1.47E-3</v>
      </c>
      <c r="R129" s="159">
        <f>Q129*H129</f>
        <v>2.3667000000000001E-2</v>
      </c>
      <c r="S129" s="159">
        <v>2.4470000000000001</v>
      </c>
      <c r="T129" s="160">
        <f>S129*H129</f>
        <v>39.396700000000003</v>
      </c>
      <c r="AR129" s="21" t="s">
        <v>137</v>
      </c>
      <c r="AT129" s="21" t="s">
        <v>132</v>
      </c>
      <c r="AU129" s="21" t="s">
        <v>22</v>
      </c>
      <c r="AY129" s="21" t="s">
        <v>130</v>
      </c>
      <c r="BE129" s="161">
        <f>IF(N129="základní",J129,0)</f>
        <v>0</v>
      </c>
      <c r="BF129" s="161">
        <f>IF(N129="snížená",J129,0)</f>
        <v>0</v>
      </c>
      <c r="BG129" s="161">
        <f>IF(N129="zákl. přenesená",J129,0)</f>
        <v>0</v>
      </c>
      <c r="BH129" s="161">
        <f>IF(N129="sníž. přenesená",J129,0)</f>
        <v>0</v>
      </c>
      <c r="BI129" s="161">
        <f>IF(N129="nulová",J129,0)</f>
        <v>0</v>
      </c>
      <c r="BJ129" s="21" t="s">
        <v>88</v>
      </c>
      <c r="BK129" s="161">
        <f>ROUND(I129*H129,2)</f>
        <v>0</v>
      </c>
      <c r="BL129" s="21" t="s">
        <v>137</v>
      </c>
      <c r="BM129" s="21" t="s">
        <v>417</v>
      </c>
    </row>
    <row r="130" spans="2:65" s="1" customFormat="1" ht="40.5" x14ac:dyDescent="0.3">
      <c r="B130" s="36"/>
      <c r="D130" s="162" t="s">
        <v>139</v>
      </c>
      <c r="F130" s="163" t="s">
        <v>418</v>
      </c>
      <c r="L130" s="36"/>
      <c r="M130" s="164"/>
      <c r="N130" s="37"/>
      <c r="O130" s="37"/>
      <c r="P130" s="37"/>
      <c r="Q130" s="37"/>
      <c r="R130" s="37"/>
      <c r="S130" s="37"/>
      <c r="T130" s="65"/>
      <c r="AT130" s="21" t="s">
        <v>139</v>
      </c>
      <c r="AU130" s="21" t="s">
        <v>22</v>
      </c>
    </row>
    <row r="131" spans="2:65" s="1" customFormat="1" ht="409.5" x14ac:dyDescent="0.3">
      <c r="B131" s="36"/>
      <c r="D131" s="162" t="s">
        <v>141</v>
      </c>
      <c r="F131" s="173" t="s">
        <v>419</v>
      </c>
      <c r="L131" s="36"/>
      <c r="M131" s="164"/>
      <c r="N131" s="37"/>
      <c r="O131" s="37"/>
      <c r="P131" s="37"/>
      <c r="Q131" s="37"/>
      <c r="R131" s="37"/>
      <c r="S131" s="37"/>
      <c r="T131" s="65"/>
      <c r="AT131" s="21" t="s">
        <v>141</v>
      </c>
      <c r="AU131" s="21" t="s">
        <v>22</v>
      </c>
    </row>
    <row r="132" spans="2:65" s="11" customFormat="1" x14ac:dyDescent="0.3">
      <c r="B132" s="166"/>
      <c r="D132" s="162" t="s">
        <v>143</v>
      </c>
      <c r="E132" s="167" t="s">
        <v>5</v>
      </c>
      <c r="F132" s="168" t="s">
        <v>420</v>
      </c>
      <c r="H132" s="169">
        <v>16.100000000000001</v>
      </c>
      <c r="L132" s="166"/>
      <c r="M132" s="170"/>
      <c r="N132" s="171"/>
      <c r="O132" s="171"/>
      <c r="P132" s="171"/>
      <c r="Q132" s="171"/>
      <c r="R132" s="171"/>
      <c r="S132" s="171"/>
      <c r="T132" s="172"/>
      <c r="AT132" s="167" t="s">
        <v>143</v>
      </c>
      <c r="AU132" s="167" t="s">
        <v>22</v>
      </c>
      <c r="AV132" s="11" t="s">
        <v>22</v>
      </c>
      <c r="AW132" s="11" t="s">
        <v>43</v>
      </c>
      <c r="AX132" s="11" t="s">
        <v>88</v>
      </c>
      <c r="AY132" s="167" t="s">
        <v>130</v>
      </c>
    </row>
    <row r="133" spans="2:65" s="1" customFormat="1" ht="14.45" customHeight="1" x14ac:dyDescent="0.3">
      <c r="B133" s="150"/>
      <c r="C133" s="151" t="s">
        <v>201</v>
      </c>
      <c r="D133" s="151" t="s">
        <v>132</v>
      </c>
      <c r="E133" s="152" t="s">
        <v>421</v>
      </c>
      <c r="F133" s="153" t="s">
        <v>668</v>
      </c>
      <c r="G133" s="154" t="s">
        <v>135</v>
      </c>
      <c r="H133" s="155">
        <v>977.68</v>
      </c>
      <c r="I133" s="156"/>
      <c r="J133" s="156">
        <f>ROUND(I133*H133,2)</f>
        <v>0</v>
      </c>
      <c r="K133" s="153" t="s">
        <v>136</v>
      </c>
      <c r="L133" s="36"/>
      <c r="M133" s="157" t="s">
        <v>5</v>
      </c>
      <c r="N133" s="158" t="s">
        <v>51</v>
      </c>
      <c r="O133" s="159">
        <v>0.27300000000000002</v>
      </c>
      <c r="P133" s="159">
        <f>O133*H133</f>
        <v>266.90663999999998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AR133" s="21" t="s">
        <v>137</v>
      </c>
      <c r="AT133" s="21" t="s">
        <v>132</v>
      </c>
      <c r="AU133" s="21" t="s">
        <v>22</v>
      </c>
      <c r="AY133" s="21" t="s">
        <v>130</v>
      </c>
      <c r="BE133" s="161">
        <f>IF(N133="základní",J133,0)</f>
        <v>0</v>
      </c>
      <c r="BF133" s="161">
        <f>IF(N133="snížená",J133,0)</f>
        <v>0</v>
      </c>
      <c r="BG133" s="161">
        <f>IF(N133="zákl. přenesená",J133,0)</f>
        <v>0</v>
      </c>
      <c r="BH133" s="161">
        <f>IF(N133="sníž. přenesená",J133,0)</f>
        <v>0</v>
      </c>
      <c r="BI133" s="161">
        <f>IF(N133="nulová",J133,0)</f>
        <v>0</v>
      </c>
      <c r="BJ133" s="21" t="s">
        <v>88</v>
      </c>
      <c r="BK133" s="161">
        <f>ROUND(I133*H133,2)</f>
        <v>0</v>
      </c>
      <c r="BL133" s="21" t="s">
        <v>137</v>
      </c>
      <c r="BM133" s="21" t="s">
        <v>423</v>
      </c>
    </row>
    <row r="134" spans="2:65" s="1" customFormat="1" x14ac:dyDescent="0.3">
      <c r="B134" s="36"/>
      <c r="D134" s="162" t="s">
        <v>139</v>
      </c>
      <c r="F134" s="163" t="s">
        <v>422</v>
      </c>
      <c r="L134" s="36"/>
      <c r="M134" s="164"/>
      <c r="N134" s="37"/>
      <c r="O134" s="37"/>
      <c r="P134" s="37"/>
      <c r="Q134" s="37"/>
      <c r="R134" s="37"/>
      <c r="S134" s="37"/>
      <c r="T134" s="65"/>
      <c r="AT134" s="21" t="s">
        <v>139</v>
      </c>
      <c r="AU134" s="21" t="s">
        <v>22</v>
      </c>
    </row>
    <row r="135" spans="2:65" s="1" customFormat="1" ht="108" x14ac:dyDescent="0.3">
      <c r="B135" s="36"/>
      <c r="D135" s="162" t="s">
        <v>141</v>
      </c>
      <c r="F135" s="165" t="s">
        <v>424</v>
      </c>
      <c r="L135" s="36"/>
      <c r="M135" s="164"/>
      <c r="N135" s="37"/>
      <c r="O135" s="37"/>
      <c r="P135" s="37"/>
      <c r="Q135" s="37"/>
      <c r="R135" s="37"/>
      <c r="S135" s="37"/>
      <c r="T135" s="65"/>
      <c r="AT135" s="21" t="s">
        <v>141</v>
      </c>
      <c r="AU135" s="21" t="s">
        <v>22</v>
      </c>
    </row>
    <row r="136" spans="2:65" s="10" customFormat="1" ht="29.85" customHeight="1" x14ac:dyDescent="0.3">
      <c r="B136" s="138"/>
      <c r="D136" s="139" t="s">
        <v>79</v>
      </c>
      <c r="E136" s="148" t="s">
        <v>425</v>
      </c>
      <c r="F136" s="148" t="s">
        <v>426</v>
      </c>
      <c r="J136" s="149">
        <f>BK136</f>
        <v>0</v>
      </c>
      <c r="L136" s="138"/>
      <c r="M136" s="142"/>
      <c r="N136" s="143"/>
      <c r="O136" s="143"/>
      <c r="P136" s="144">
        <f>SUM(P137:P149)</f>
        <v>54.457040000000006</v>
      </c>
      <c r="Q136" s="143"/>
      <c r="R136" s="144">
        <f>SUM(R137:R149)</f>
        <v>0</v>
      </c>
      <c r="S136" s="143"/>
      <c r="T136" s="145">
        <f>SUM(T137:T149)</f>
        <v>0</v>
      </c>
      <c r="AR136" s="139" t="s">
        <v>88</v>
      </c>
      <c r="AT136" s="146" t="s">
        <v>79</v>
      </c>
      <c r="AU136" s="146" t="s">
        <v>88</v>
      </c>
      <c r="AY136" s="139" t="s">
        <v>130</v>
      </c>
      <c r="BK136" s="147">
        <f>SUM(BK137:BK149)</f>
        <v>0</v>
      </c>
    </row>
    <row r="137" spans="2:65" s="1" customFormat="1" ht="22.9" customHeight="1" x14ac:dyDescent="0.3">
      <c r="B137" s="150"/>
      <c r="C137" s="151" t="s">
        <v>206</v>
      </c>
      <c r="D137" s="151" t="s">
        <v>132</v>
      </c>
      <c r="E137" s="152" t="s">
        <v>427</v>
      </c>
      <c r="F137" s="153" t="s">
        <v>428</v>
      </c>
      <c r="G137" s="154" t="s">
        <v>287</v>
      </c>
      <c r="H137" s="155">
        <v>61.883000000000003</v>
      </c>
      <c r="I137" s="156"/>
      <c r="J137" s="156">
        <f>ROUND(I137*H137,2)</f>
        <v>0</v>
      </c>
      <c r="K137" s="153" t="s">
        <v>136</v>
      </c>
      <c r="L137" s="36"/>
      <c r="M137" s="157" t="s">
        <v>5</v>
      </c>
      <c r="N137" s="158" t="s">
        <v>51</v>
      </c>
      <c r="O137" s="159">
        <v>0</v>
      </c>
      <c r="P137" s="159">
        <f>O137*H137</f>
        <v>0</v>
      </c>
      <c r="Q137" s="159">
        <v>0</v>
      </c>
      <c r="R137" s="159">
        <f>Q137*H137</f>
        <v>0</v>
      </c>
      <c r="S137" s="159">
        <v>0</v>
      </c>
      <c r="T137" s="160">
        <f>S137*H137</f>
        <v>0</v>
      </c>
      <c r="AR137" s="21" t="s">
        <v>137</v>
      </c>
      <c r="AT137" s="21" t="s">
        <v>132</v>
      </c>
      <c r="AU137" s="21" t="s">
        <v>22</v>
      </c>
      <c r="AY137" s="21" t="s">
        <v>130</v>
      </c>
      <c r="BE137" s="161">
        <f>IF(N137="základní",J137,0)</f>
        <v>0</v>
      </c>
      <c r="BF137" s="161">
        <f>IF(N137="snížená",J137,0)</f>
        <v>0</v>
      </c>
      <c r="BG137" s="161">
        <f>IF(N137="zákl. přenesená",J137,0)</f>
        <v>0</v>
      </c>
      <c r="BH137" s="161">
        <f>IF(N137="sníž. přenesená",J137,0)</f>
        <v>0</v>
      </c>
      <c r="BI137" s="161">
        <f>IF(N137="nulová",J137,0)</f>
        <v>0</v>
      </c>
      <c r="BJ137" s="21" t="s">
        <v>88</v>
      </c>
      <c r="BK137" s="161">
        <f>ROUND(I137*H137,2)</f>
        <v>0</v>
      </c>
      <c r="BL137" s="21" t="s">
        <v>137</v>
      </c>
      <c r="BM137" s="21" t="s">
        <v>429</v>
      </c>
    </row>
    <row r="138" spans="2:65" s="1" customFormat="1" ht="27" x14ac:dyDescent="0.3">
      <c r="B138" s="36"/>
      <c r="D138" s="162" t="s">
        <v>139</v>
      </c>
      <c r="F138" s="163" t="s">
        <v>430</v>
      </c>
      <c r="L138" s="36"/>
      <c r="M138" s="164"/>
      <c r="N138" s="37"/>
      <c r="O138" s="37"/>
      <c r="P138" s="37"/>
      <c r="Q138" s="37"/>
      <c r="R138" s="37"/>
      <c r="S138" s="37"/>
      <c r="T138" s="65"/>
      <c r="AT138" s="21" t="s">
        <v>139</v>
      </c>
      <c r="AU138" s="21" t="s">
        <v>22</v>
      </c>
    </row>
    <row r="139" spans="2:65" s="1" customFormat="1" ht="108" x14ac:dyDescent="0.3">
      <c r="B139" s="36"/>
      <c r="D139" s="162" t="s">
        <v>141</v>
      </c>
      <c r="F139" s="165" t="s">
        <v>431</v>
      </c>
      <c r="L139" s="36"/>
      <c r="M139" s="164"/>
      <c r="N139" s="37"/>
      <c r="O139" s="37"/>
      <c r="P139" s="37"/>
      <c r="Q139" s="37"/>
      <c r="R139" s="37"/>
      <c r="S139" s="37"/>
      <c r="T139" s="65"/>
      <c r="AT139" s="21" t="s">
        <v>141</v>
      </c>
      <c r="AU139" s="21" t="s">
        <v>22</v>
      </c>
    </row>
    <row r="140" spans="2:65" s="1" customFormat="1" ht="22.9" customHeight="1" x14ac:dyDescent="0.3">
      <c r="B140" s="150"/>
      <c r="C140" s="151" t="s">
        <v>11</v>
      </c>
      <c r="D140" s="151" t="s">
        <v>132</v>
      </c>
      <c r="E140" s="152" t="s">
        <v>432</v>
      </c>
      <c r="F140" s="153" t="s">
        <v>433</v>
      </c>
      <c r="G140" s="154" t="s">
        <v>287</v>
      </c>
      <c r="H140" s="155">
        <v>61.883000000000003</v>
      </c>
      <c r="I140" s="156"/>
      <c r="J140" s="156">
        <f>ROUND(I140*H140,2)</f>
        <v>0</v>
      </c>
      <c r="K140" s="153" t="s">
        <v>136</v>
      </c>
      <c r="L140" s="36"/>
      <c r="M140" s="157" t="s">
        <v>5</v>
      </c>
      <c r="N140" s="158" t="s">
        <v>51</v>
      </c>
      <c r="O140" s="159">
        <v>0.246</v>
      </c>
      <c r="P140" s="159">
        <f>O140*H140</f>
        <v>15.223218000000001</v>
      </c>
      <c r="Q140" s="159">
        <v>0</v>
      </c>
      <c r="R140" s="159">
        <f>Q140*H140</f>
        <v>0</v>
      </c>
      <c r="S140" s="159">
        <v>0</v>
      </c>
      <c r="T140" s="160">
        <f>S140*H140</f>
        <v>0</v>
      </c>
      <c r="AR140" s="21" t="s">
        <v>137</v>
      </c>
      <c r="AT140" s="21" t="s">
        <v>132</v>
      </c>
      <c r="AU140" s="21" t="s">
        <v>22</v>
      </c>
      <c r="AY140" s="21" t="s">
        <v>130</v>
      </c>
      <c r="BE140" s="161">
        <f>IF(N140="základní",J140,0)</f>
        <v>0</v>
      </c>
      <c r="BF140" s="161">
        <f>IF(N140="snížená",J140,0)</f>
        <v>0</v>
      </c>
      <c r="BG140" s="161">
        <f>IF(N140="zákl. přenesená",J140,0)</f>
        <v>0</v>
      </c>
      <c r="BH140" s="161">
        <f>IF(N140="sníž. přenesená",J140,0)</f>
        <v>0</v>
      </c>
      <c r="BI140" s="161">
        <f>IF(N140="nulová",J140,0)</f>
        <v>0</v>
      </c>
      <c r="BJ140" s="21" t="s">
        <v>88</v>
      </c>
      <c r="BK140" s="161">
        <f>ROUND(I140*H140,2)</f>
        <v>0</v>
      </c>
      <c r="BL140" s="21" t="s">
        <v>137</v>
      </c>
      <c r="BM140" s="21" t="s">
        <v>434</v>
      </c>
    </row>
    <row r="141" spans="2:65" s="1" customFormat="1" ht="27" x14ac:dyDescent="0.3">
      <c r="B141" s="36"/>
      <c r="D141" s="162" t="s">
        <v>139</v>
      </c>
      <c r="F141" s="163" t="s">
        <v>435</v>
      </c>
      <c r="L141" s="36"/>
      <c r="M141" s="164"/>
      <c r="N141" s="37"/>
      <c r="O141" s="37"/>
      <c r="P141" s="37"/>
      <c r="Q141" s="37"/>
      <c r="R141" s="37"/>
      <c r="S141" s="37"/>
      <c r="T141" s="65"/>
      <c r="AT141" s="21" t="s">
        <v>139</v>
      </c>
      <c r="AU141" s="21" t="s">
        <v>22</v>
      </c>
    </row>
    <row r="142" spans="2:65" s="1" customFormat="1" ht="337.5" x14ac:dyDescent="0.3">
      <c r="B142" s="36"/>
      <c r="D142" s="162" t="s">
        <v>141</v>
      </c>
      <c r="F142" s="165" t="s">
        <v>436</v>
      </c>
      <c r="L142" s="36"/>
      <c r="M142" s="164"/>
      <c r="N142" s="37"/>
      <c r="O142" s="37"/>
      <c r="P142" s="37"/>
      <c r="Q142" s="37"/>
      <c r="R142" s="37"/>
      <c r="S142" s="37"/>
      <c r="T142" s="65"/>
      <c r="AT142" s="21" t="s">
        <v>141</v>
      </c>
      <c r="AU142" s="21" t="s">
        <v>22</v>
      </c>
    </row>
    <row r="143" spans="2:65" s="1" customFormat="1" ht="22.9" customHeight="1" x14ac:dyDescent="0.3">
      <c r="B143" s="150"/>
      <c r="C143" s="151" t="s">
        <v>218</v>
      </c>
      <c r="D143" s="151" t="s">
        <v>132</v>
      </c>
      <c r="E143" s="152" t="s">
        <v>437</v>
      </c>
      <c r="F143" s="153" t="s">
        <v>438</v>
      </c>
      <c r="G143" s="154" t="s">
        <v>287</v>
      </c>
      <c r="H143" s="155">
        <v>1299.5429999999999</v>
      </c>
      <c r="I143" s="156"/>
      <c r="J143" s="156">
        <f>ROUND(I143*H143,2)</f>
        <v>0</v>
      </c>
      <c r="K143" s="153" t="s">
        <v>136</v>
      </c>
      <c r="L143" s="36"/>
      <c r="M143" s="157" t="s">
        <v>5</v>
      </c>
      <c r="N143" s="158" t="s">
        <v>51</v>
      </c>
      <c r="O143" s="159">
        <v>1.7000000000000001E-2</v>
      </c>
      <c r="P143" s="159">
        <f>O143*H143</f>
        <v>22.092230999999998</v>
      </c>
      <c r="Q143" s="159">
        <v>0</v>
      </c>
      <c r="R143" s="159">
        <f>Q143*H143</f>
        <v>0</v>
      </c>
      <c r="S143" s="159">
        <v>0</v>
      </c>
      <c r="T143" s="160">
        <f>S143*H143</f>
        <v>0</v>
      </c>
      <c r="AR143" s="21" t="s">
        <v>137</v>
      </c>
      <c r="AT143" s="21" t="s">
        <v>132</v>
      </c>
      <c r="AU143" s="21" t="s">
        <v>22</v>
      </c>
      <c r="AY143" s="21" t="s">
        <v>130</v>
      </c>
      <c r="BE143" s="161">
        <f>IF(N143="základní",J143,0)</f>
        <v>0</v>
      </c>
      <c r="BF143" s="161">
        <f>IF(N143="snížená",J143,0)</f>
        <v>0</v>
      </c>
      <c r="BG143" s="161">
        <f>IF(N143="zákl. přenesená",J143,0)</f>
        <v>0</v>
      </c>
      <c r="BH143" s="161">
        <f>IF(N143="sníž. přenesená",J143,0)</f>
        <v>0</v>
      </c>
      <c r="BI143" s="161">
        <f>IF(N143="nulová",J143,0)</f>
        <v>0</v>
      </c>
      <c r="BJ143" s="21" t="s">
        <v>88</v>
      </c>
      <c r="BK143" s="161">
        <f>ROUND(I143*H143,2)</f>
        <v>0</v>
      </c>
      <c r="BL143" s="21" t="s">
        <v>137</v>
      </c>
      <c r="BM143" s="21" t="s">
        <v>439</v>
      </c>
    </row>
    <row r="144" spans="2:65" s="1" customFormat="1" ht="40.5" x14ac:dyDescent="0.3">
      <c r="B144" s="36"/>
      <c r="D144" s="162" t="s">
        <v>139</v>
      </c>
      <c r="F144" s="163" t="s">
        <v>440</v>
      </c>
      <c r="L144" s="36"/>
      <c r="M144" s="164"/>
      <c r="N144" s="37"/>
      <c r="O144" s="37"/>
      <c r="P144" s="37"/>
      <c r="Q144" s="37"/>
      <c r="R144" s="37"/>
      <c r="S144" s="37"/>
      <c r="T144" s="65"/>
      <c r="AT144" s="21" t="s">
        <v>139</v>
      </c>
      <c r="AU144" s="21" t="s">
        <v>22</v>
      </c>
    </row>
    <row r="145" spans="2:65" s="1" customFormat="1" ht="337.5" x14ac:dyDescent="0.3">
      <c r="B145" s="36"/>
      <c r="D145" s="162" t="s">
        <v>141</v>
      </c>
      <c r="F145" s="165" t="s">
        <v>436</v>
      </c>
      <c r="L145" s="36"/>
      <c r="M145" s="164"/>
      <c r="N145" s="37"/>
      <c r="O145" s="37"/>
      <c r="P145" s="37"/>
      <c r="Q145" s="37"/>
      <c r="R145" s="37"/>
      <c r="S145" s="37"/>
      <c r="T145" s="65"/>
      <c r="AT145" s="21" t="s">
        <v>141</v>
      </c>
      <c r="AU145" s="21" t="s">
        <v>22</v>
      </c>
    </row>
    <row r="146" spans="2:65" s="11" customFormat="1" x14ac:dyDescent="0.3">
      <c r="B146" s="166"/>
      <c r="D146" s="162" t="s">
        <v>143</v>
      </c>
      <c r="F146" s="168" t="s">
        <v>441</v>
      </c>
      <c r="H146" s="169">
        <v>1299.5429999999999</v>
      </c>
      <c r="L146" s="166"/>
      <c r="M146" s="170"/>
      <c r="N146" s="171"/>
      <c r="O146" s="171"/>
      <c r="P146" s="171"/>
      <c r="Q146" s="171"/>
      <c r="R146" s="171"/>
      <c r="S146" s="171"/>
      <c r="T146" s="172"/>
      <c r="AT146" s="167" t="s">
        <v>143</v>
      </c>
      <c r="AU146" s="167" t="s">
        <v>22</v>
      </c>
      <c r="AV146" s="11" t="s">
        <v>22</v>
      </c>
      <c r="AW146" s="11" t="s">
        <v>6</v>
      </c>
      <c r="AX146" s="11" t="s">
        <v>88</v>
      </c>
      <c r="AY146" s="167" t="s">
        <v>130</v>
      </c>
    </row>
    <row r="147" spans="2:65" s="1" customFormat="1" ht="14.45" customHeight="1" x14ac:dyDescent="0.3">
      <c r="B147" s="150"/>
      <c r="C147" s="151" t="s">
        <v>224</v>
      </c>
      <c r="D147" s="151" t="s">
        <v>132</v>
      </c>
      <c r="E147" s="152" t="s">
        <v>442</v>
      </c>
      <c r="F147" s="153" t="s">
        <v>443</v>
      </c>
      <c r="G147" s="154" t="s">
        <v>287</v>
      </c>
      <c r="H147" s="155">
        <v>61.883000000000003</v>
      </c>
      <c r="I147" s="156"/>
      <c r="J147" s="156">
        <f>ROUND(I147*H147,2)</f>
        <v>0</v>
      </c>
      <c r="K147" s="153" t="s">
        <v>136</v>
      </c>
      <c r="L147" s="36"/>
      <c r="M147" s="157" t="s">
        <v>5</v>
      </c>
      <c r="N147" s="158" t="s">
        <v>51</v>
      </c>
      <c r="O147" s="159">
        <v>0.27700000000000002</v>
      </c>
      <c r="P147" s="159">
        <f>O147*H147</f>
        <v>17.141591000000002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AR147" s="21" t="s">
        <v>137</v>
      </c>
      <c r="AT147" s="21" t="s">
        <v>132</v>
      </c>
      <c r="AU147" s="21" t="s">
        <v>22</v>
      </c>
      <c r="AY147" s="21" t="s">
        <v>130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21" t="s">
        <v>88</v>
      </c>
      <c r="BK147" s="161">
        <f>ROUND(I147*H147,2)</f>
        <v>0</v>
      </c>
      <c r="BL147" s="21" t="s">
        <v>137</v>
      </c>
      <c r="BM147" s="21" t="s">
        <v>444</v>
      </c>
    </row>
    <row r="148" spans="2:65" s="1" customFormat="1" ht="40.5" x14ac:dyDescent="0.3">
      <c r="B148" s="36"/>
      <c r="D148" s="162" t="s">
        <v>139</v>
      </c>
      <c r="F148" s="163" t="s">
        <v>445</v>
      </c>
      <c r="L148" s="36"/>
      <c r="M148" s="164"/>
      <c r="N148" s="37"/>
      <c r="O148" s="37"/>
      <c r="P148" s="37"/>
      <c r="Q148" s="37"/>
      <c r="R148" s="37"/>
      <c r="S148" s="37"/>
      <c r="T148" s="65"/>
      <c r="AT148" s="21" t="s">
        <v>139</v>
      </c>
      <c r="AU148" s="21" t="s">
        <v>22</v>
      </c>
    </row>
    <row r="149" spans="2:65" s="1" customFormat="1" ht="337.5" x14ac:dyDescent="0.3">
      <c r="B149" s="36"/>
      <c r="D149" s="162" t="s">
        <v>141</v>
      </c>
      <c r="F149" s="165" t="s">
        <v>436</v>
      </c>
      <c r="L149" s="36"/>
      <c r="M149" s="164"/>
      <c r="N149" s="37"/>
      <c r="O149" s="37"/>
      <c r="P149" s="37"/>
      <c r="Q149" s="37"/>
      <c r="R149" s="37"/>
      <c r="S149" s="37"/>
      <c r="T149" s="65"/>
      <c r="AT149" s="21" t="s">
        <v>141</v>
      </c>
      <c r="AU149" s="21" t="s">
        <v>22</v>
      </c>
    </row>
    <row r="150" spans="2:65" s="10" customFormat="1" ht="29.85" customHeight="1" x14ac:dyDescent="0.3">
      <c r="B150" s="138"/>
      <c r="D150" s="139" t="s">
        <v>79</v>
      </c>
      <c r="E150" s="148" t="s">
        <v>320</v>
      </c>
      <c r="F150" s="148" t="s">
        <v>321</v>
      </c>
      <c r="J150" s="149">
        <f>BK150</f>
        <v>0</v>
      </c>
      <c r="L150" s="138"/>
      <c r="M150" s="142"/>
      <c r="N150" s="143"/>
      <c r="O150" s="143"/>
      <c r="P150" s="144">
        <f>SUM(P151:P153)</f>
        <v>355.343456</v>
      </c>
      <c r="Q150" s="143"/>
      <c r="R150" s="144">
        <f>SUM(R151:R153)</f>
        <v>0</v>
      </c>
      <c r="S150" s="143"/>
      <c r="T150" s="145">
        <f>SUM(T151:T153)</f>
        <v>0</v>
      </c>
      <c r="AR150" s="139" t="s">
        <v>88</v>
      </c>
      <c r="AT150" s="146" t="s">
        <v>79</v>
      </c>
      <c r="AU150" s="146" t="s">
        <v>88</v>
      </c>
      <c r="AY150" s="139" t="s">
        <v>130</v>
      </c>
      <c r="BK150" s="147">
        <f>SUM(BK151:BK153)</f>
        <v>0</v>
      </c>
    </row>
    <row r="151" spans="2:65" s="1" customFormat="1" ht="14.45" customHeight="1" x14ac:dyDescent="0.3">
      <c r="B151" s="150"/>
      <c r="C151" s="151" t="s">
        <v>229</v>
      </c>
      <c r="D151" s="151" t="s">
        <v>132</v>
      </c>
      <c r="E151" s="152" t="s">
        <v>322</v>
      </c>
      <c r="F151" s="153" t="s">
        <v>323</v>
      </c>
      <c r="G151" s="154" t="s">
        <v>287</v>
      </c>
      <c r="H151" s="155">
        <v>1051.3119999999999</v>
      </c>
      <c r="I151" s="156"/>
      <c r="J151" s="156">
        <f>ROUND(I151*H151,2)</f>
        <v>0</v>
      </c>
      <c r="K151" s="153" t="s">
        <v>136</v>
      </c>
      <c r="L151" s="36"/>
      <c r="M151" s="157" t="s">
        <v>5</v>
      </c>
      <c r="N151" s="158" t="s">
        <v>51</v>
      </c>
      <c r="O151" s="159">
        <v>0.33800000000000002</v>
      </c>
      <c r="P151" s="159">
        <f>O151*H151</f>
        <v>355.343456</v>
      </c>
      <c r="Q151" s="159">
        <v>0</v>
      </c>
      <c r="R151" s="159">
        <f>Q151*H151</f>
        <v>0</v>
      </c>
      <c r="S151" s="159">
        <v>0</v>
      </c>
      <c r="T151" s="160">
        <f>S151*H151</f>
        <v>0</v>
      </c>
      <c r="AR151" s="21" t="s">
        <v>137</v>
      </c>
      <c r="AT151" s="21" t="s">
        <v>132</v>
      </c>
      <c r="AU151" s="21" t="s">
        <v>22</v>
      </c>
      <c r="AY151" s="21" t="s">
        <v>130</v>
      </c>
      <c r="BE151" s="161">
        <f>IF(N151="základní",J151,0)</f>
        <v>0</v>
      </c>
      <c r="BF151" s="161">
        <f>IF(N151="snížená",J151,0)</f>
        <v>0</v>
      </c>
      <c r="BG151" s="161">
        <f>IF(N151="zákl. přenesená",J151,0)</f>
        <v>0</v>
      </c>
      <c r="BH151" s="161">
        <f>IF(N151="sníž. přenesená",J151,0)</f>
        <v>0</v>
      </c>
      <c r="BI151" s="161">
        <f>IF(N151="nulová",J151,0)</f>
        <v>0</v>
      </c>
      <c r="BJ151" s="21" t="s">
        <v>88</v>
      </c>
      <c r="BK151" s="161">
        <f>ROUND(I151*H151,2)</f>
        <v>0</v>
      </c>
      <c r="BL151" s="21" t="s">
        <v>137</v>
      </c>
      <c r="BM151" s="21" t="s">
        <v>446</v>
      </c>
    </row>
    <row r="152" spans="2:65" s="1" customFormat="1" ht="27" x14ac:dyDescent="0.3">
      <c r="B152" s="36"/>
      <c r="D152" s="162" t="s">
        <v>139</v>
      </c>
      <c r="F152" s="163" t="s">
        <v>325</v>
      </c>
      <c r="L152" s="36"/>
      <c r="M152" s="164"/>
      <c r="N152" s="37"/>
      <c r="O152" s="37"/>
      <c r="P152" s="37"/>
      <c r="Q152" s="37"/>
      <c r="R152" s="37"/>
      <c r="S152" s="37"/>
      <c r="T152" s="65"/>
      <c r="AT152" s="21" t="s">
        <v>139</v>
      </c>
      <c r="AU152" s="21" t="s">
        <v>22</v>
      </c>
    </row>
    <row r="153" spans="2:65" s="1" customFormat="1" ht="40.5" x14ac:dyDescent="0.3">
      <c r="B153" s="36"/>
      <c r="D153" s="162" t="s">
        <v>141</v>
      </c>
      <c r="F153" s="165" t="s">
        <v>326</v>
      </c>
      <c r="L153" s="36"/>
      <c r="M153" s="186"/>
      <c r="N153" s="187"/>
      <c r="O153" s="187"/>
      <c r="P153" s="187"/>
      <c r="Q153" s="187"/>
      <c r="R153" s="187"/>
      <c r="S153" s="187"/>
      <c r="T153" s="188"/>
      <c r="AT153" s="21" t="s">
        <v>141</v>
      </c>
      <c r="AU153" s="21" t="s">
        <v>22</v>
      </c>
    </row>
    <row r="154" spans="2:65" s="1" customFormat="1" ht="6.95" customHeight="1" x14ac:dyDescent="0.3">
      <c r="B154" s="51"/>
      <c r="C154" s="52"/>
      <c r="D154" s="52"/>
      <c r="E154" s="52"/>
      <c r="F154" s="52"/>
      <c r="G154" s="52"/>
      <c r="H154" s="52"/>
      <c r="I154" s="52"/>
      <c r="J154" s="52"/>
      <c r="K154" s="52"/>
      <c r="L154" s="36"/>
    </row>
  </sheetData>
  <autoFilter ref="C82:K153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1"/>
  <sheetViews>
    <sheetView showGridLines="0" workbookViewId="0">
      <pane ySplit="1" topLeftCell="A74" activePane="bottomLeft" state="frozen"/>
      <selection pane="bottomLeft" activeCell="I83" sqref="I83:I99"/>
    </sheetView>
  </sheetViews>
  <sheetFormatPr defaultRowHeight="13.5" x14ac:dyDescent="0.3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 x14ac:dyDescent="0.3">
      <c r="A1" s="94"/>
      <c r="B1" s="14"/>
      <c r="C1" s="14"/>
      <c r="D1" s="15" t="s">
        <v>1</v>
      </c>
      <c r="E1" s="14"/>
      <c r="F1" s="95" t="s">
        <v>96</v>
      </c>
      <c r="G1" s="321" t="s">
        <v>97</v>
      </c>
      <c r="H1" s="321"/>
      <c r="I1" s="14"/>
      <c r="J1" s="95" t="s">
        <v>98</v>
      </c>
      <c r="K1" s="15" t="s">
        <v>99</v>
      </c>
      <c r="L1" s="95" t="s">
        <v>100</v>
      </c>
      <c r="M1" s="95"/>
      <c r="N1" s="95"/>
      <c r="O1" s="95"/>
      <c r="P1" s="95"/>
      <c r="Q1" s="95"/>
      <c r="R1" s="95"/>
      <c r="S1" s="95"/>
      <c r="T1" s="95"/>
      <c r="U1" s="96"/>
      <c r="V1" s="9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50000000000003" customHeight="1" x14ac:dyDescent="0.3">
      <c r="L2" s="304" t="s">
        <v>8</v>
      </c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21" t="s">
        <v>95</v>
      </c>
    </row>
    <row r="3" spans="1:70" ht="6.95" customHeight="1" x14ac:dyDescent="0.3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22</v>
      </c>
    </row>
    <row r="4" spans="1:70" ht="36.950000000000003" customHeight="1" x14ac:dyDescent="0.3">
      <c r="B4" s="25"/>
      <c r="C4" s="26"/>
      <c r="D4" s="27" t="s">
        <v>101</v>
      </c>
      <c r="E4" s="26"/>
      <c r="F4" s="26"/>
      <c r="G4" s="26"/>
      <c r="H4" s="26"/>
      <c r="I4" s="26"/>
      <c r="J4" s="26"/>
      <c r="K4" s="28"/>
      <c r="M4" s="29" t="s">
        <v>13</v>
      </c>
      <c r="AT4" s="21" t="s">
        <v>6</v>
      </c>
    </row>
    <row r="5" spans="1:70" ht="6.95" customHeight="1" x14ac:dyDescent="0.3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5" x14ac:dyDescent="0.3">
      <c r="B6" s="25"/>
      <c r="C6" s="26"/>
      <c r="D6" s="33" t="s">
        <v>17</v>
      </c>
      <c r="E6" s="26"/>
      <c r="F6" s="26"/>
      <c r="G6" s="26"/>
      <c r="H6" s="26"/>
      <c r="I6" s="26"/>
      <c r="J6" s="26"/>
      <c r="K6" s="28"/>
    </row>
    <row r="7" spans="1:70" ht="14.45" customHeight="1" x14ac:dyDescent="0.3">
      <c r="B7" s="25"/>
      <c r="C7" s="26"/>
      <c r="D7" s="26"/>
      <c r="E7" s="322" t="str">
        <f>'Rekapitulace stavby'!K6</f>
        <v>Dřevnice, Kašava ř.km 33,225-33,840 odstranění nánosů, oprava opevnění a stupňů</v>
      </c>
      <c r="F7" s="323"/>
      <c r="G7" s="323"/>
      <c r="H7" s="323"/>
      <c r="I7" s="26"/>
      <c r="J7" s="26"/>
      <c r="K7" s="28"/>
    </row>
    <row r="8" spans="1:70" s="1" customFormat="1" ht="15" x14ac:dyDescent="0.3">
      <c r="B8" s="36"/>
      <c r="C8" s="37"/>
      <c r="D8" s="33" t="s">
        <v>102</v>
      </c>
      <c r="E8" s="37"/>
      <c r="F8" s="37"/>
      <c r="G8" s="37"/>
      <c r="H8" s="37"/>
      <c r="I8" s="37"/>
      <c r="J8" s="37"/>
      <c r="K8" s="40"/>
    </row>
    <row r="9" spans="1:70" s="1" customFormat="1" ht="36.950000000000003" customHeight="1" x14ac:dyDescent="0.3">
      <c r="B9" s="36"/>
      <c r="C9" s="37"/>
      <c r="D9" s="37"/>
      <c r="E9" s="324" t="s">
        <v>447</v>
      </c>
      <c r="F9" s="325"/>
      <c r="G9" s="325"/>
      <c r="H9" s="325"/>
      <c r="I9" s="37"/>
      <c r="J9" s="37"/>
      <c r="K9" s="40"/>
    </row>
    <row r="10" spans="1:70" s="1" customFormat="1" x14ac:dyDescent="0.3">
      <c r="B10" s="36"/>
      <c r="C10" s="37"/>
      <c r="D10" s="37"/>
      <c r="E10" s="37"/>
      <c r="F10" s="37"/>
      <c r="G10" s="37"/>
      <c r="H10" s="37"/>
      <c r="I10" s="37"/>
      <c r="J10" s="37"/>
      <c r="K10" s="40"/>
    </row>
    <row r="11" spans="1:70" s="1" customFormat="1" ht="14.45" customHeight="1" x14ac:dyDescent="0.3">
      <c r="B11" s="36"/>
      <c r="C11" s="37"/>
      <c r="D11" s="33" t="s">
        <v>19</v>
      </c>
      <c r="E11" s="37"/>
      <c r="F11" s="31" t="s">
        <v>20</v>
      </c>
      <c r="G11" s="37"/>
      <c r="H11" s="37"/>
      <c r="I11" s="33" t="s">
        <v>21</v>
      </c>
      <c r="J11" s="31" t="s">
        <v>5</v>
      </c>
      <c r="K11" s="40"/>
    </row>
    <row r="12" spans="1:70" s="1" customFormat="1" ht="14.45" customHeight="1" x14ac:dyDescent="0.3">
      <c r="B12" s="36"/>
      <c r="C12" s="37"/>
      <c r="D12" s="33" t="s">
        <v>23</v>
      </c>
      <c r="E12" s="37"/>
      <c r="F12" s="31" t="s">
        <v>24</v>
      </c>
      <c r="G12" s="37"/>
      <c r="H12" s="37"/>
      <c r="I12" s="33" t="s">
        <v>25</v>
      </c>
      <c r="J12" s="97" t="str">
        <f>'Rekapitulace stavby'!AN8</f>
        <v>2. 8. 2018</v>
      </c>
      <c r="K12" s="40"/>
    </row>
    <row r="13" spans="1:70" s="1" customFormat="1" ht="10.9" customHeight="1" x14ac:dyDescent="0.3">
      <c r="B13" s="36"/>
      <c r="C13" s="37"/>
      <c r="D13" s="37"/>
      <c r="E13" s="37"/>
      <c r="F13" s="37"/>
      <c r="G13" s="37"/>
      <c r="H13" s="37"/>
      <c r="I13" s="37"/>
      <c r="J13" s="37"/>
      <c r="K13" s="40"/>
    </row>
    <row r="14" spans="1:70" s="1" customFormat="1" ht="14.45" customHeight="1" x14ac:dyDescent="0.3">
      <c r="B14" s="36"/>
      <c r="C14" s="37"/>
      <c r="D14" s="33" t="s">
        <v>31</v>
      </c>
      <c r="E14" s="37"/>
      <c r="F14" s="37"/>
      <c r="G14" s="37"/>
      <c r="H14" s="37"/>
      <c r="I14" s="33" t="s">
        <v>32</v>
      </c>
      <c r="J14" s="31" t="s">
        <v>33</v>
      </c>
      <c r="K14" s="40"/>
    </row>
    <row r="15" spans="1:70" s="1" customFormat="1" ht="18" customHeight="1" x14ac:dyDescent="0.3">
      <c r="B15" s="36"/>
      <c r="C15" s="37"/>
      <c r="D15" s="37"/>
      <c r="E15" s="31" t="s">
        <v>34</v>
      </c>
      <c r="F15" s="37"/>
      <c r="G15" s="37"/>
      <c r="H15" s="37"/>
      <c r="I15" s="33" t="s">
        <v>35</v>
      </c>
      <c r="J15" s="31" t="s">
        <v>36</v>
      </c>
      <c r="K15" s="40"/>
    </row>
    <row r="16" spans="1:70" s="1" customFormat="1" ht="6.95" customHeight="1" x14ac:dyDescent="0.3">
      <c r="B16" s="36"/>
      <c r="C16" s="37"/>
      <c r="D16" s="37"/>
      <c r="E16" s="37"/>
      <c r="F16" s="37"/>
      <c r="G16" s="37"/>
      <c r="H16" s="37"/>
      <c r="I16" s="37"/>
      <c r="J16" s="37"/>
      <c r="K16" s="40"/>
    </row>
    <row r="17" spans="2:11" s="1" customFormat="1" ht="14.45" customHeight="1" x14ac:dyDescent="0.3">
      <c r="B17" s="36"/>
      <c r="C17" s="37"/>
      <c r="D17" s="33" t="s">
        <v>37</v>
      </c>
      <c r="E17" s="37"/>
      <c r="F17" s="37"/>
      <c r="G17" s="37"/>
      <c r="H17" s="37"/>
      <c r="I17" s="33" t="s">
        <v>32</v>
      </c>
      <c r="J17" s="31" t="str">
        <f>IF('Rekapitulace stavby'!AN13="Vyplň údaj","",IF('Rekapitulace stavby'!AN13="","",'Rekapitulace stavby'!AN13))</f>
        <v/>
      </c>
      <c r="K17" s="40"/>
    </row>
    <row r="18" spans="2:11" s="1" customFormat="1" ht="18" customHeight="1" x14ac:dyDescent="0.3">
      <c r="B18" s="36"/>
      <c r="C18" s="37"/>
      <c r="D18" s="37"/>
      <c r="E18" s="31" t="str">
        <f>IF('Rekapitulace stavby'!E14="Vyplň údaj","",IF('Rekapitulace stavby'!E14="","",'Rekapitulace stavby'!E14))</f>
        <v xml:space="preserve"> </v>
      </c>
      <c r="F18" s="37"/>
      <c r="G18" s="37"/>
      <c r="H18" s="37"/>
      <c r="I18" s="33" t="s">
        <v>35</v>
      </c>
      <c r="J18" s="31" t="str">
        <f>IF('Rekapitulace stavby'!AN14="Vyplň údaj","",IF('Rekapitulace stavby'!AN14="","",'Rekapitulace stavby'!AN14))</f>
        <v/>
      </c>
      <c r="K18" s="40"/>
    </row>
    <row r="19" spans="2:11" s="1" customFormat="1" ht="6.95" customHeight="1" x14ac:dyDescent="0.3">
      <c r="B19" s="36"/>
      <c r="C19" s="37"/>
      <c r="D19" s="37"/>
      <c r="E19" s="37"/>
      <c r="F19" s="37"/>
      <c r="G19" s="37"/>
      <c r="H19" s="37"/>
      <c r="I19" s="37"/>
      <c r="J19" s="37"/>
      <c r="K19" s="40"/>
    </row>
    <row r="20" spans="2:11" s="1" customFormat="1" ht="14.45" customHeight="1" x14ac:dyDescent="0.3">
      <c r="B20" s="36"/>
      <c r="C20" s="37"/>
      <c r="D20" s="33" t="s">
        <v>39</v>
      </c>
      <c r="E20" s="37"/>
      <c r="F20" s="37"/>
      <c r="G20" s="37"/>
      <c r="H20" s="37"/>
      <c r="I20" s="33" t="s">
        <v>32</v>
      </c>
      <c r="J20" s="31" t="s">
        <v>40</v>
      </c>
      <c r="K20" s="40"/>
    </row>
    <row r="21" spans="2:11" s="1" customFormat="1" ht="18" customHeight="1" x14ac:dyDescent="0.3">
      <c r="B21" s="36"/>
      <c r="C21" s="37"/>
      <c r="D21" s="37"/>
      <c r="E21" s="31" t="s">
        <v>41</v>
      </c>
      <c r="F21" s="37"/>
      <c r="G21" s="37"/>
      <c r="H21" s="37"/>
      <c r="I21" s="33" t="s">
        <v>35</v>
      </c>
      <c r="J21" s="31" t="s">
        <v>42</v>
      </c>
      <c r="K21" s="40"/>
    </row>
    <row r="22" spans="2:11" s="1" customFormat="1" ht="6.95" customHeight="1" x14ac:dyDescent="0.3">
      <c r="B22" s="36"/>
      <c r="C22" s="37"/>
      <c r="D22" s="37"/>
      <c r="E22" s="37"/>
      <c r="F22" s="37"/>
      <c r="G22" s="37"/>
      <c r="H22" s="37"/>
      <c r="I22" s="37"/>
      <c r="J22" s="37"/>
      <c r="K22" s="40"/>
    </row>
    <row r="23" spans="2:11" s="1" customFormat="1" ht="14.45" customHeight="1" x14ac:dyDescent="0.3">
      <c r="B23" s="36"/>
      <c r="C23" s="37"/>
      <c r="D23" s="33" t="s">
        <v>44</v>
      </c>
      <c r="E23" s="37"/>
      <c r="F23" s="37"/>
      <c r="G23" s="37"/>
      <c r="H23" s="37"/>
      <c r="I23" s="37"/>
      <c r="J23" s="37"/>
      <c r="K23" s="40"/>
    </row>
    <row r="24" spans="2:11" s="6" customFormat="1" ht="14.45" customHeight="1" x14ac:dyDescent="0.3">
      <c r="B24" s="98"/>
      <c r="C24" s="99"/>
      <c r="D24" s="99"/>
      <c r="E24" s="292" t="s">
        <v>5</v>
      </c>
      <c r="F24" s="292"/>
      <c r="G24" s="292"/>
      <c r="H24" s="292"/>
      <c r="I24" s="99"/>
      <c r="J24" s="99"/>
      <c r="K24" s="100"/>
    </row>
    <row r="25" spans="2:11" s="1" customFormat="1" ht="6.95" customHeight="1" x14ac:dyDescent="0.3">
      <c r="B25" s="36"/>
      <c r="C25" s="37"/>
      <c r="D25" s="37"/>
      <c r="E25" s="37"/>
      <c r="F25" s="37"/>
      <c r="G25" s="37"/>
      <c r="H25" s="37"/>
      <c r="I25" s="37"/>
      <c r="J25" s="37"/>
      <c r="K25" s="40"/>
    </row>
    <row r="26" spans="2:11" s="1" customFormat="1" ht="6.95" customHeight="1" x14ac:dyDescent="0.3">
      <c r="B26" s="36"/>
      <c r="C26" s="37"/>
      <c r="D26" s="63"/>
      <c r="E26" s="63"/>
      <c r="F26" s="63"/>
      <c r="G26" s="63"/>
      <c r="H26" s="63"/>
      <c r="I26" s="63"/>
      <c r="J26" s="63"/>
      <c r="K26" s="101"/>
    </row>
    <row r="27" spans="2:11" s="1" customFormat="1" ht="25.35" customHeight="1" x14ac:dyDescent="0.3">
      <c r="B27" s="36"/>
      <c r="C27" s="37"/>
      <c r="D27" s="102" t="s">
        <v>46</v>
      </c>
      <c r="E27" s="37"/>
      <c r="F27" s="37"/>
      <c r="G27" s="37"/>
      <c r="H27" s="37"/>
      <c r="I27" s="37"/>
      <c r="J27" s="103">
        <f>ROUND(J80,2)</f>
        <v>0</v>
      </c>
      <c r="K27" s="40"/>
    </row>
    <row r="28" spans="2:11" s="1" customFormat="1" ht="6.95" customHeight="1" x14ac:dyDescent="0.3">
      <c r="B28" s="36"/>
      <c r="C28" s="37"/>
      <c r="D28" s="63"/>
      <c r="E28" s="63"/>
      <c r="F28" s="63"/>
      <c r="G28" s="63"/>
      <c r="H28" s="63"/>
      <c r="I28" s="63"/>
      <c r="J28" s="63"/>
      <c r="K28" s="101"/>
    </row>
    <row r="29" spans="2:11" s="1" customFormat="1" ht="14.45" customHeight="1" x14ac:dyDescent="0.3">
      <c r="B29" s="36"/>
      <c r="C29" s="37"/>
      <c r="D29" s="37"/>
      <c r="E29" s="37"/>
      <c r="F29" s="41" t="s">
        <v>48</v>
      </c>
      <c r="G29" s="37"/>
      <c r="H29" s="37"/>
      <c r="I29" s="41" t="s">
        <v>47</v>
      </c>
      <c r="J29" s="41" t="s">
        <v>49</v>
      </c>
      <c r="K29" s="40"/>
    </row>
    <row r="30" spans="2:11" s="1" customFormat="1" ht="14.45" customHeight="1" x14ac:dyDescent="0.3">
      <c r="B30" s="36"/>
      <c r="C30" s="37"/>
      <c r="D30" s="44" t="s">
        <v>50</v>
      </c>
      <c r="E30" s="44" t="s">
        <v>51</v>
      </c>
      <c r="F30" s="104">
        <f>ROUND(SUM(BE80:BE100), 2)</f>
        <v>0</v>
      </c>
      <c r="G30" s="37"/>
      <c r="H30" s="37"/>
      <c r="I30" s="105">
        <v>0.21</v>
      </c>
      <c r="J30" s="104">
        <f>ROUND(ROUND((SUM(BE80:BE100)), 2)*I30, 2)</f>
        <v>0</v>
      </c>
      <c r="K30" s="40"/>
    </row>
    <row r="31" spans="2:11" s="1" customFormat="1" ht="14.45" customHeight="1" x14ac:dyDescent="0.3">
      <c r="B31" s="36"/>
      <c r="C31" s="37"/>
      <c r="D31" s="37"/>
      <c r="E31" s="44" t="s">
        <v>52</v>
      </c>
      <c r="F31" s="104">
        <f>ROUND(SUM(BF80:BF100), 2)</f>
        <v>0</v>
      </c>
      <c r="G31" s="37"/>
      <c r="H31" s="37"/>
      <c r="I31" s="105">
        <v>0.15</v>
      </c>
      <c r="J31" s="104">
        <f>ROUND(ROUND((SUM(BF80:BF100)), 2)*I31, 2)</f>
        <v>0</v>
      </c>
      <c r="K31" s="40"/>
    </row>
    <row r="32" spans="2:11" s="1" customFormat="1" ht="14.45" hidden="1" customHeight="1" x14ac:dyDescent="0.3">
      <c r="B32" s="36"/>
      <c r="C32" s="37"/>
      <c r="D32" s="37"/>
      <c r="E32" s="44" t="s">
        <v>53</v>
      </c>
      <c r="F32" s="104">
        <f>ROUND(SUM(BG80:BG100), 2)</f>
        <v>0</v>
      </c>
      <c r="G32" s="37"/>
      <c r="H32" s="37"/>
      <c r="I32" s="105">
        <v>0.21</v>
      </c>
      <c r="J32" s="104">
        <v>0</v>
      </c>
      <c r="K32" s="40"/>
    </row>
    <row r="33" spans="2:11" s="1" customFormat="1" ht="14.45" hidden="1" customHeight="1" x14ac:dyDescent="0.3">
      <c r="B33" s="36"/>
      <c r="C33" s="37"/>
      <c r="D33" s="37"/>
      <c r="E33" s="44" t="s">
        <v>54</v>
      </c>
      <c r="F33" s="104">
        <f>ROUND(SUM(BH80:BH100), 2)</f>
        <v>0</v>
      </c>
      <c r="G33" s="37"/>
      <c r="H33" s="37"/>
      <c r="I33" s="105">
        <v>0.15</v>
      </c>
      <c r="J33" s="104">
        <v>0</v>
      </c>
      <c r="K33" s="40"/>
    </row>
    <row r="34" spans="2:11" s="1" customFormat="1" ht="14.45" hidden="1" customHeight="1" x14ac:dyDescent="0.3">
      <c r="B34" s="36"/>
      <c r="C34" s="37"/>
      <c r="D34" s="37"/>
      <c r="E34" s="44" t="s">
        <v>55</v>
      </c>
      <c r="F34" s="104">
        <f>ROUND(SUM(BI80:BI100), 2)</f>
        <v>0</v>
      </c>
      <c r="G34" s="37"/>
      <c r="H34" s="37"/>
      <c r="I34" s="105">
        <v>0</v>
      </c>
      <c r="J34" s="104">
        <v>0</v>
      </c>
      <c r="K34" s="40"/>
    </row>
    <row r="35" spans="2:11" s="1" customFormat="1" ht="6.95" customHeight="1" x14ac:dyDescent="0.3">
      <c r="B35" s="36"/>
      <c r="C35" s="37"/>
      <c r="D35" s="37"/>
      <c r="E35" s="37"/>
      <c r="F35" s="37"/>
      <c r="G35" s="37"/>
      <c r="H35" s="37"/>
      <c r="I35" s="37"/>
      <c r="J35" s="37"/>
      <c r="K35" s="40"/>
    </row>
    <row r="36" spans="2:11" s="1" customFormat="1" ht="25.35" customHeight="1" x14ac:dyDescent="0.3">
      <c r="B36" s="36"/>
      <c r="C36" s="106"/>
      <c r="D36" s="107" t="s">
        <v>56</v>
      </c>
      <c r="E36" s="66"/>
      <c r="F36" s="66"/>
      <c r="G36" s="108" t="s">
        <v>57</v>
      </c>
      <c r="H36" s="109" t="s">
        <v>58</v>
      </c>
      <c r="I36" s="66"/>
      <c r="J36" s="110">
        <f>SUM(J27:J34)</f>
        <v>0</v>
      </c>
      <c r="K36" s="111"/>
    </row>
    <row r="37" spans="2:11" s="1" customFormat="1" ht="14.45" customHeight="1" x14ac:dyDescent="0.3">
      <c r="B37" s="51"/>
      <c r="C37" s="52"/>
      <c r="D37" s="52"/>
      <c r="E37" s="52"/>
      <c r="F37" s="52"/>
      <c r="G37" s="52"/>
      <c r="H37" s="52"/>
      <c r="I37" s="52"/>
      <c r="J37" s="52"/>
      <c r="K37" s="53"/>
    </row>
    <row r="41" spans="2:11" s="1" customFormat="1" ht="6.95" customHeight="1" x14ac:dyDescent="0.3">
      <c r="B41" s="54"/>
      <c r="C41" s="55"/>
      <c r="D41" s="55"/>
      <c r="E41" s="55"/>
      <c r="F41" s="55"/>
      <c r="G41" s="55"/>
      <c r="H41" s="55"/>
      <c r="I41" s="55"/>
      <c r="J41" s="55"/>
      <c r="K41" s="112"/>
    </row>
    <row r="42" spans="2:11" s="1" customFormat="1" ht="36.950000000000003" customHeight="1" x14ac:dyDescent="0.3">
      <c r="B42" s="36"/>
      <c r="C42" s="27" t="s">
        <v>104</v>
      </c>
      <c r="D42" s="37"/>
      <c r="E42" s="37"/>
      <c r="F42" s="37"/>
      <c r="G42" s="37"/>
      <c r="H42" s="37"/>
      <c r="I42" s="37"/>
      <c r="J42" s="37"/>
      <c r="K42" s="40"/>
    </row>
    <row r="43" spans="2:11" s="1" customFormat="1" ht="6.95" customHeight="1" x14ac:dyDescent="0.3">
      <c r="B43" s="36"/>
      <c r="C43" s="37"/>
      <c r="D43" s="37"/>
      <c r="E43" s="37"/>
      <c r="F43" s="37"/>
      <c r="G43" s="37"/>
      <c r="H43" s="37"/>
      <c r="I43" s="37"/>
      <c r="J43" s="37"/>
      <c r="K43" s="40"/>
    </row>
    <row r="44" spans="2:11" s="1" customFormat="1" ht="14.45" customHeight="1" x14ac:dyDescent="0.3">
      <c r="B44" s="36"/>
      <c r="C44" s="33" t="s">
        <v>17</v>
      </c>
      <c r="D44" s="37"/>
      <c r="E44" s="37"/>
      <c r="F44" s="37"/>
      <c r="G44" s="37"/>
      <c r="H44" s="37"/>
      <c r="I44" s="37"/>
      <c r="J44" s="37"/>
      <c r="K44" s="40"/>
    </row>
    <row r="45" spans="2:11" s="1" customFormat="1" ht="14.45" customHeight="1" x14ac:dyDescent="0.3">
      <c r="B45" s="36"/>
      <c r="C45" s="37"/>
      <c r="D45" s="37"/>
      <c r="E45" s="322" t="str">
        <f>E7</f>
        <v>Dřevnice, Kašava ř.km 33,225-33,840 odstranění nánosů, oprava opevnění a stupňů</v>
      </c>
      <c r="F45" s="323"/>
      <c r="G45" s="323"/>
      <c r="H45" s="323"/>
      <c r="I45" s="37"/>
      <c r="J45" s="37"/>
      <c r="K45" s="40"/>
    </row>
    <row r="46" spans="2:11" s="1" customFormat="1" ht="14.45" customHeight="1" x14ac:dyDescent="0.3">
      <c r="B46" s="36"/>
      <c r="C46" s="33" t="s">
        <v>102</v>
      </c>
      <c r="D46" s="37"/>
      <c r="E46" s="37"/>
      <c r="F46" s="37"/>
      <c r="G46" s="37"/>
      <c r="H46" s="37"/>
      <c r="I46" s="37"/>
      <c r="J46" s="37"/>
      <c r="K46" s="40"/>
    </row>
    <row r="47" spans="2:11" s="1" customFormat="1" ht="16.149999999999999" customHeight="1" x14ac:dyDescent="0.3">
      <c r="B47" s="36"/>
      <c r="C47" s="37"/>
      <c r="D47" s="37"/>
      <c r="E47" s="324" t="str">
        <f>E9</f>
        <v>VON - Vedlejší a ostatní náklady</v>
      </c>
      <c r="F47" s="325"/>
      <c r="G47" s="325"/>
      <c r="H47" s="325"/>
      <c r="I47" s="37"/>
      <c r="J47" s="37"/>
      <c r="K47" s="40"/>
    </row>
    <row r="48" spans="2:11" s="1" customFormat="1" ht="6.95" customHeight="1" x14ac:dyDescent="0.3">
      <c r="B48" s="36"/>
      <c r="C48" s="37"/>
      <c r="D48" s="37"/>
      <c r="E48" s="37"/>
      <c r="F48" s="37"/>
      <c r="G48" s="37"/>
      <c r="H48" s="37"/>
      <c r="I48" s="37"/>
      <c r="J48" s="37"/>
      <c r="K48" s="40"/>
    </row>
    <row r="49" spans="2:47" s="1" customFormat="1" ht="18" customHeight="1" x14ac:dyDescent="0.3">
      <c r="B49" s="36"/>
      <c r="C49" s="33" t="s">
        <v>23</v>
      </c>
      <c r="D49" s="37"/>
      <c r="E49" s="37"/>
      <c r="F49" s="31" t="str">
        <f>F12</f>
        <v>Kašava</v>
      </c>
      <c r="G49" s="37"/>
      <c r="H49" s="37"/>
      <c r="I49" s="33" t="s">
        <v>25</v>
      </c>
      <c r="J49" s="97" t="str">
        <f>IF(J12="","",J12)</f>
        <v>2. 8. 2018</v>
      </c>
      <c r="K49" s="40"/>
    </row>
    <row r="50" spans="2:47" s="1" customFormat="1" ht="6.95" customHeight="1" x14ac:dyDescent="0.3">
      <c r="B50" s="36"/>
      <c r="C50" s="37"/>
      <c r="D50" s="37"/>
      <c r="E50" s="37"/>
      <c r="F50" s="37"/>
      <c r="G50" s="37"/>
      <c r="H50" s="37"/>
      <c r="I50" s="37"/>
      <c r="J50" s="37"/>
      <c r="K50" s="40"/>
    </row>
    <row r="51" spans="2:47" s="1" customFormat="1" ht="15" x14ac:dyDescent="0.3">
      <c r="B51" s="36"/>
      <c r="C51" s="33" t="s">
        <v>31</v>
      </c>
      <c r="D51" s="37"/>
      <c r="E51" s="37"/>
      <c r="F51" s="31" t="str">
        <f>E15</f>
        <v>Povodí Moravy, s.p.</v>
      </c>
      <c r="G51" s="37"/>
      <c r="H51" s="37"/>
      <c r="I51" s="33" t="s">
        <v>39</v>
      </c>
      <c r="J51" s="292" t="str">
        <f>E21</f>
        <v>LEGENE s.r.o.</v>
      </c>
      <c r="K51" s="40"/>
    </row>
    <row r="52" spans="2:47" s="1" customFormat="1" ht="14.45" customHeight="1" x14ac:dyDescent="0.3">
      <c r="B52" s="36"/>
      <c r="C52" s="33" t="s">
        <v>37</v>
      </c>
      <c r="D52" s="37"/>
      <c r="E52" s="37"/>
      <c r="F52" s="31" t="str">
        <f>IF(E18="","",E18)</f>
        <v xml:space="preserve"> </v>
      </c>
      <c r="G52" s="37"/>
      <c r="H52" s="37"/>
      <c r="I52" s="37"/>
      <c r="J52" s="317"/>
      <c r="K52" s="40"/>
    </row>
    <row r="53" spans="2:47" s="1" customFormat="1" ht="10.35" customHeight="1" x14ac:dyDescent="0.3">
      <c r="B53" s="36"/>
      <c r="C53" s="37"/>
      <c r="D53" s="37"/>
      <c r="E53" s="37"/>
      <c r="F53" s="37"/>
      <c r="G53" s="37"/>
      <c r="H53" s="37"/>
      <c r="I53" s="37"/>
      <c r="J53" s="37"/>
      <c r="K53" s="40"/>
    </row>
    <row r="54" spans="2:47" s="1" customFormat="1" ht="29.25" customHeight="1" x14ac:dyDescent="0.3">
      <c r="B54" s="36"/>
      <c r="C54" s="113" t="s">
        <v>105</v>
      </c>
      <c r="D54" s="106"/>
      <c r="E54" s="106"/>
      <c r="F54" s="106"/>
      <c r="G54" s="106"/>
      <c r="H54" s="106"/>
      <c r="I54" s="106"/>
      <c r="J54" s="114" t="s">
        <v>106</v>
      </c>
      <c r="K54" s="115"/>
    </row>
    <row r="55" spans="2:47" s="1" customFormat="1" ht="10.35" customHeight="1" x14ac:dyDescent="0.3">
      <c r="B55" s="36"/>
      <c r="C55" s="37"/>
      <c r="D55" s="37"/>
      <c r="E55" s="37"/>
      <c r="F55" s="37"/>
      <c r="G55" s="37"/>
      <c r="H55" s="37"/>
      <c r="I55" s="37"/>
      <c r="J55" s="37"/>
      <c r="K55" s="40"/>
    </row>
    <row r="56" spans="2:47" s="1" customFormat="1" ht="29.25" customHeight="1" x14ac:dyDescent="0.3">
      <c r="B56" s="36"/>
      <c r="C56" s="116" t="s">
        <v>107</v>
      </c>
      <c r="D56" s="37"/>
      <c r="E56" s="37"/>
      <c r="F56" s="37"/>
      <c r="G56" s="37"/>
      <c r="H56" s="37"/>
      <c r="I56" s="37"/>
      <c r="J56" s="103">
        <f>J80</f>
        <v>0</v>
      </c>
      <c r="K56" s="40"/>
      <c r="AU56" s="21" t="s">
        <v>108</v>
      </c>
    </row>
    <row r="57" spans="2:47" s="7" customFormat="1" ht="24.95" customHeight="1" x14ac:dyDescent="0.3">
      <c r="B57" s="117"/>
      <c r="C57" s="118"/>
      <c r="D57" s="119" t="s">
        <v>448</v>
      </c>
      <c r="E57" s="120"/>
      <c r="F57" s="120"/>
      <c r="G57" s="120"/>
      <c r="H57" s="120"/>
      <c r="I57" s="120"/>
      <c r="J57" s="121">
        <f>J81</f>
        <v>0</v>
      </c>
      <c r="K57" s="122"/>
    </row>
    <row r="58" spans="2:47" s="8" customFormat="1" ht="19.899999999999999" customHeight="1" x14ac:dyDescent="0.3">
      <c r="B58" s="123"/>
      <c r="C58" s="124"/>
      <c r="D58" s="125" t="s">
        <v>449</v>
      </c>
      <c r="E58" s="126"/>
      <c r="F58" s="126"/>
      <c r="G58" s="126"/>
      <c r="H58" s="126"/>
      <c r="I58" s="126"/>
      <c r="J58" s="127">
        <f>J82</f>
        <v>0</v>
      </c>
      <c r="K58" s="128"/>
    </row>
    <row r="59" spans="2:47" s="8" customFormat="1" ht="19.899999999999999" customHeight="1" x14ac:dyDescent="0.3">
      <c r="B59" s="123"/>
      <c r="C59" s="124"/>
      <c r="D59" s="125" t="s">
        <v>450</v>
      </c>
      <c r="E59" s="126"/>
      <c r="F59" s="126"/>
      <c r="G59" s="126"/>
      <c r="H59" s="126"/>
      <c r="I59" s="126"/>
      <c r="J59" s="127">
        <f>J85</f>
        <v>0</v>
      </c>
      <c r="K59" s="128"/>
    </row>
    <row r="60" spans="2:47" s="8" customFormat="1" ht="19.899999999999999" customHeight="1" x14ac:dyDescent="0.3">
      <c r="B60" s="123"/>
      <c r="C60" s="124"/>
      <c r="D60" s="125" t="s">
        <v>451</v>
      </c>
      <c r="E60" s="126"/>
      <c r="F60" s="126"/>
      <c r="G60" s="126"/>
      <c r="H60" s="126"/>
      <c r="I60" s="126"/>
      <c r="J60" s="127">
        <f>J92</f>
        <v>0</v>
      </c>
      <c r="K60" s="128"/>
    </row>
    <row r="61" spans="2:47" s="1" customFormat="1" ht="21.75" customHeight="1" x14ac:dyDescent="0.3">
      <c r="B61" s="36"/>
      <c r="C61" s="37"/>
      <c r="D61" s="37"/>
      <c r="E61" s="37"/>
      <c r="F61" s="37"/>
      <c r="G61" s="37"/>
      <c r="H61" s="37"/>
      <c r="I61" s="37"/>
      <c r="J61" s="37"/>
      <c r="K61" s="40"/>
    </row>
    <row r="62" spans="2:47" s="1" customFormat="1" ht="6.95" customHeight="1" x14ac:dyDescent="0.3">
      <c r="B62" s="51"/>
      <c r="C62" s="52"/>
      <c r="D62" s="52"/>
      <c r="E62" s="52"/>
      <c r="F62" s="52"/>
      <c r="G62" s="52"/>
      <c r="H62" s="52"/>
      <c r="I62" s="52"/>
      <c r="J62" s="52"/>
      <c r="K62" s="53"/>
    </row>
    <row r="66" spans="2:63" s="1" customFormat="1" ht="6.95" customHeight="1" x14ac:dyDescent="0.3">
      <c r="B66" s="54"/>
      <c r="C66" s="55"/>
      <c r="D66" s="55"/>
      <c r="E66" s="55"/>
      <c r="F66" s="55"/>
      <c r="G66" s="55"/>
      <c r="H66" s="55"/>
      <c r="I66" s="55"/>
      <c r="J66" s="55"/>
      <c r="K66" s="55"/>
      <c r="L66" s="36"/>
    </row>
    <row r="67" spans="2:63" s="1" customFormat="1" ht="36.950000000000003" customHeight="1" x14ac:dyDescent="0.3">
      <c r="B67" s="36"/>
      <c r="C67" s="56" t="s">
        <v>114</v>
      </c>
      <c r="L67" s="36"/>
    </row>
    <row r="68" spans="2:63" s="1" customFormat="1" ht="6.95" customHeight="1" x14ac:dyDescent="0.3">
      <c r="B68" s="36"/>
      <c r="L68" s="36"/>
    </row>
    <row r="69" spans="2:63" s="1" customFormat="1" ht="14.45" customHeight="1" x14ac:dyDescent="0.3">
      <c r="B69" s="36"/>
      <c r="C69" s="58" t="s">
        <v>17</v>
      </c>
      <c r="L69" s="36"/>
    </row>
    <row r="70" spans="2:63" s="1" customFormat="1" ht="14.45" customHeight="1" x14ac:dyDescent="0.3">
      <c r="B70" s="36"/>
      <c r="E70" s="318" t="str">
        <f>E7</f>
        <v>Dřevnice, Kašava ř.km 33,225-33,840 odstranění nánosů, oprava opevnění a stupňů</v>
      </c>
      <c r="F70" s="319"/>
      <c r="G70" s="319"/>
      <c r="H70" s="319"/>
      <c r="L70" s="36"/>
    </row>
    <row r="71" spans="2:63" s="1" customFormat="1" ht="14.45" customHeight="1" x14ac:dyDescent="0.3">
      <c r="B71" s="36"/>
      <c r="C71" s="58" t="s">
        <v>102</v>
      </c>
      <c r="L71" s="36"/>
    </row>
    <row r="72" spans="2:63" s="1" customFormat="1" ht="16.149999999999999" customHeight="1" x14ac:dyDescent="0.3">
      <c r="B72" s="36"/>
      <c r="E72" s="314" t="str">
        <f>E9</f>
        <v>VON - Vedlejší a ostatní náklady</v>
      </c>
      <c r="F72" s="320"/>
      <c r="G72" s="320"/>
      <c r="H72" s="320"/>
      <c r="L72" s="36"/>
    </row>
    <row r="73" spans="2:63" s="1" customFormat="1" ht="6.95" customHeight="1" x14ac:dyDescent="0.3">
      <c r="B73" s="36"/>
      <c r="L73" s="36"/>
    </row>
    <row r="74" spans="2:63" s="1" customFormat="1" ht="18" customHeight="1" x14ac:dyDescent="0.3">
      <c r="B74" s="36"/>
      <c r="C74" s="58" t="s">
        <v>23</v>
      </c>
      <c r="F74" s="129" t="str">
        <f>F12</f>
        <v>Kašava</v>
      </c>
      <c r="I74" s="58" t="s">
        <v>25</v>
      </c>
      <c r="J74" s="62" t="str">
        <f>IF(J12="","",J12)</f>
        <v>2. 8. 2018</v>
      </c>
      <c r="L74" s="36"/>
    </row>
    <row r="75" spans="2:63" s="1" customFormat="1" ht="6.95" customHeight="1" x14ac:dyDescent="0.3">
      <c r="B75" s="36"/>
      <c r="L75" s="36"/>
    </row>
    <row r="76" spans="2:63" s="1" customFormat="1" ht="15" x14ac:dyDescent="0.3">
      <c r="B76" s="36"/>
      <c r="C76" s="58" t="s">
        <v>31</v>
      </c>
      <c r="F76" s="129" t="str">
        <f>E15</f>
        <v>Povodí Moravy, s.p.</v>
      </c>
      <c r="I76" s="58" t="s">
        <v>39</v>
      </c>
      <c r="J76" s="129" t="str">
        <f>E21</f>
        <v>LEGENE s.r.o.</v>
      </c>
      <c r="L76" s="36"/>
    </row>
    <row r="77" spans="2:63" s="1" customFormat="1" ht="14.45" customHeight="1" x14ac:dyDescent="0.3">
      <c r="B77" s="36"/>
      <c r="C77" s="58" t="s">
        <v>37</v>
      </c>
      <c r="F77" s="129" t="str">
        <f>IF(E18="","",E18)</f>
        <v xml:space="preserve"> </v>
      </c>
      <c r="L77" s="36"/>
    </row>
    <row r="78" spans="2:63" s="1" customFormat="1" ht="10.35" customHeight="1" x14ac:dyDescent="0.3">
      <c r="B78" s="36"/>
      <c r="L78" s="36"/>
    </row>
    <row r="79" spans="2:63" s="9" customFormat="1" ht="29.25" customHeight="1" x14ac:dyDescent="0.3">
      <c r="B79" s="130"/>
      <c r="C79" s="131" t="s">
        <v>115</v>
      </c>
      <c r="D79" s="132" t="s">
        <v>65</v>
      </c>
      <c r="E79" s="132" t="s">
        <v>61</v>
      </c>
      <c r="F79" s="132" t="s">
        <v>116</v>
      </c>
      <c r="G79" s="132" t="s">
        <v>117</v>
      </c>
      <c r="H79" s="132" t="s">
        <v>118</v>
      </c>
      <c r="I79" s="132" t="s">
        <v>119</v>
      </c>
      <c r="J79" s="132" t="s">
        <v>106</v>
      </c>
      <c r="K79" s="133" t="s">
        <v>120</v>
      </c>
      <c r="L79" s="130"/>
      <c r="M79" s="68" t="s">
        <v>121</v>
      </c>
      <c r="N79" s="69" t="s">
        <v>50</v>
      </c>
      <c r="O79" s="69" t="s">
        <v>122</v>
      </c>
      <c r="P79" s="69" t="s">
        <v>123</v>
      </c>
      <c r="Q79" s="69" t="s">
        <v>124</v>
      </c>
      <c r="R79" s="69" t="s">
        <v>125</v>
      </c>
      <c r="S79" s="69" t="s">
        <v>126</v>
      </c>
      <c r="T79" s="70" t="s">
        <v>127</v>
      </c>
    </row>
    <row r="80" spans="2:63" s="1" customFormat="1" ht="29.25" customHeight="1" x14ac:dyDescent="0.35">
      <c r="B80" s="36"/>
      <c r="C80" s="72" t="s">
        <v>107</v>
      </c>
      <c r="J80" s="134">
        <f>J81</f>
        <v>0</v>
      </c>
      <c r="L80" s="36"/>
      <c r="M80" s="71"/>
      <c r="N80" s="63"/>
      <c r="O80" s="63"/>
      <c r="P80" s="135">
        <f>P81</f>
        <v>0</v>
      </c>
      <c r="Q80" s="63"/>
      <c r="R80" s="135">
        <f>R81</f>
        <v>0</v>
      </c>
      <c r="S80" s="63"/>
      <c r="T80" s="136">
        <f>T81</f>
        <v>0</v>
      </c>
      <c r="AT80" s="21" t="s">
        <v>79</v>
      </c>
      <c r="AU80" s="21" t="s">
        <v>108</v>
      </c>
      <c r="BK80" s="137">
        <f>BK81</f>
        <v>0</v>
      </c>
    </row>
    <row r="81" spans="2:65" s="10" customFormat="1" ht="37.35" customHeight="1" x14ac:dyDescent="0.35">
      <c r="B81" s="138"/>
      <c r="D81" s="139" t="s">
        <v>79</v>
      </c>
      <c r="E81" s="140" t="s">
        <v>452</v>
      </c>
      <c r="F81" s="140" t="s">
        <v>453</v>
      </c>
      <c r="J81" s="141">
        <f>J82+J85+J92</f>
        <v>0</v>
      </c>
      <c r="L81" s="138"/>
      <c r="M81" s="142"/>
      <c r="N81" s="143"/>
      <c r="O81" s="143"/>
      <c r="P81" s="144">
        <f>P82+P85+P92</f>
        <v>0</v>
      </c>
      <c r="Q81" s="143"/>
      <c r="R81" s="144">
        <f>R82+R85+R92</f>
        <v>0</v>
      </c>
      <c r="S81" s="143"/>
      <c r="T81" s="145">
        <f>T82+T85+T92</f>
        <v>0</v>
      </c>
      <c r="AR81" s="139" t="s">
        <v>160</v>
      </c>
      <c r="AT81" s="146" t="s">
        <v>79</v>
      </c>
      <c r="AU81" s="146" t="s">
        <v>80</v>
      </c>
      <c r="AY81" s="139" t="s">
        <v>130</v>
      </c>
      <c r="BK81" s="147">
        <f>BK82+BK85+BK92</f>
        <v>0</v>
      </c>
    </row>
    <row r="82" spans="2:65" s="10" customFormat="1" ht="19.899999999999999" customHeight="1" x14ac:dyDescent="0.3">
      <c r="B82" s="138"/>
      <c r="D82" s="139" t="s">
        <v>79</v>
      </c>
      <c r="E82" s="148" t="s">
        <v>454</v>
      </c>
      <c r="F82" s="148" t="s">
        <v>455</v>
      </c>
      <c r="J82" s="149">
        <f>BK82</f>
        <v>0</v>
      </c>
      <c r="L82" s="138"/>
      <c r="M82" s="142"/>
      <c r="N82" s="143"/>
      <c r="O82" s="143"/>
      <c r="P82" s="144">
        <f>SUM(P83:P84)</f>
        <v>0</v>
      </c>
      <c r="Q82" s="143"/>
      <c r="R82" s="144">
        <f>SUM(R83:R84)</f>
        <v>0</v>
      </c>
      <c r="S82" s="143"/>
      <c r="T82" s="145">
        <f>SUM(T83:T84)</f>
        <v>0</v>
      </c>
      <c r="AR82" s="139" t="s">
        <v>160</v>
      </c>
      <c r="AT82" s="146" t="s">
        <v>79</v>
      </c>
      <c r="AU82" s="146" t="s">
        <v>88</v>
      </c>
      <c r="AY82" s="139" t="s">
        <v>130</v>
      </c>
      <c r="BK82" s="147">
        <f>SUM(BK83:BK84)</f>
        <v>0</v>
      </c>
    </row>
    <row r="83" spans="2:65" s="1" customFormat="1" ht="14.45" customHeight="1" x14ac:dyDescent="0.3">
      <c r="B83" s="150"/>
      <c r="C83" s="151" t="s">
        <v>88</v>
      </c>
      <c r="D83" s="151" t="s">
        <v>132</v>
      </c>
      <c r="E83" s="152" t="s">
        <v>456</v>
      </c>
      <c r="F83" s="153" t="s">
        <v>457</v>
      </c>
      <c r="G83" s="154" t="s">
        <v>458</v>
      </c>
      <c r="H83" s="155">
        <v>1</v>
      </c>
      <c r="I83" s="156"/>
      <c r="J83" s="156">
        <f>ROUND(I83*H83,2)</f>
        <v>0</v>
      </c>
      <c r="K83" s="153" t="s">
        <v>459</v>
      </c>
      <c r="L83" s="36"/>
      <c r="M83" s="157" t="s">
        <v>5</v>
      </c>
      <c r="N83" s="158" t="s">
        <v>51</v>
      </c>
      <c r="O83" s="159">
        <v>0</v>
      </c>
      <c r="P83" s="159">
        <f>O83*H83</f>
        <v>0</v>
      </c>
      <c r="Q83" s="159">
        <v>0</v>
      </c>
      <c r="R83" s="159">
        <f>Q83*H83</f>
        <v>0</v>
      </c>
      <c r="S83" s="159">
        <v>0</v>
      </c>
      <c r="T83" s="160">
        <f>S83*H83</f>
        <v>0</v>
      </c>
      <c r="AR83" s="21" t="s">
        <v>460</v>
      </c>
      <c r="AT83" s="21" t="s">
        <v>132</v>
      </c>
      <c r="AU83" s="21" t="s">
        <v>22</v>
      </c>
      <c r="AY83" s="21" t="s">
        <v>130</v>
      </c>
      <c r="BE83" s="161">
        <f>IF(N83="základní",J83,0)</f>
        <v>0</v>
      </c>
      <c r="BF83" s="161">
        <f>IF(N83="snížená",J83,0)</f>
        <v>0</v>
      </c>
      <c r="BG83" s="161">
        <f>IF(N83="zákl. přenesená",J83,0)</f>
        <v>0</v>
      </c>
      <c r="BH83" s="161">
        <f>IF(N83="sníž. přenesená",J83,0)</f>
        <v>0</v>
      </c>
      <c r="BI83" s="161">
        <f>IF(N83="nulová",J83,0)</f>
        <v>0</v>
      </c>
      <c r="BJ83" s="21" t="s">
        <v>88</v>
      </c>
      <c r="BK83" s="161">
        <f>ROUND(I83*H83,2)</f>
        <v>0</v>
      </c>
      <c r="BL83" s="21" t="s">
        <v>460</v>
      </c>
      <c r="BM83" s="21" t="s">
        <v>461</v>
      </c>
    </row>
    <row r="84" spans="2:65" s="1" customFormat="1" ht="27" x14ac:dyDescent="0.3">
      <c r="B84" s="36"/>
      <c r="D84" s="162" t="s">
        <v>139</v>
      </c>
      <c r="F84" s="163" t="s">
        <v>462</v>
      </c>
      <c r="L84" s="36"/>
      <c r="M84" s="164"/>
      <c r="N84" s="37"/>
      <c r="O84" s="37"/>
      <c r="P84" s="37"/>
      <c r="Q84" s="37"/>
      <c r="R84" s="37"/>
      <c r="S84" s="37"/>
      <c r="T84" s="65"/>
      <c r="AT84" s="21" t="s">
        <v>139</v>
      </c>
      <c r="AU84" s="21" t="s">
        <v>22</v>
      </c>
    </row>
    <row r="85" spans="2:65" s="10" customFormat="1" ht="29.85" customHeight="1" x14ac:dyDescent="0.3">
      <c r="B85" s="138"/>
      <c r="D85" s="139" t="s">
        <v>79</v>
      </c>
      <c r="E85" s="148" t="s">
        <v>463</v>
      </c>
      <c r="F85" s="148" t="s">
        <v>464</v>
      </c>
      <c r="J85" s="149">
        <f>BK85</f>
        <v>0</v>
      </c>
      <c r="L85" s="138"/>
      <c r="M85" s="142"/>
      <c r="N85" s="143"/>
      <c r="O85" s="143"/>
      <c r="P85" s="144">
        <f>SUM(P86:P91)</f>
        <v>0</v>
      </c>
      <c r="Q85" s="143"/>
      <c r="R85" s="144">
        <f>SUM(R86:R91)</f>
        <v>0</v>
      </c>
      <c r="S85" s="143"/>
      <c r="T85" s="145">
        <f>SUM(T86:T91)</f>
        <v>0</v>
      </c>
      <c r="AR85" s="139" t="s">
        <v>160</v>
      </c>
      <c r="AT85" s="146" t="s">
        <v>79</v>
      </c>
      <c r="AU85" s="146" t="s">
        <v>88</v>
      </c>
      <c r="AY85" s="139" t="s">
        <v>130</v>
      </c>
      <c r="BK85" s="147">
        <f>SUM(BK86:BK91)</f>
        <v>0</v>
      </c>
    </row>
    <row r="86" spans="2:65" s="1" customFormat="1" ht="14.45" customHeight="1" x14ac:dyDescent="0.3">
      <c r="B86" s="150"/>
      <c r="C86" s="151" t="s">
        <v>22</v>
      </c>
      <c r="D86" s="151" t="s">
        <v>132</v>
      </c>
      <c r="E86" s="152" t="s">
        <v>465</v>
      </c>
      <c r="F86" s="153" t="s">
        <v>466</v>
      </c>
      <c r="G86" s="154" t="s">
        <v>458</v>
      </c>
      <c r="H86" s="155">
        <v>1</v>
      </c>
      <c r="I86" s="156"/>
      <c r="J86" s="156">
        <f>ROUND(I86*H86,2)</f>
        <v>0</v>
      </c>
      <c r="K86" s="153" t="s">
        <v>467</v>
      </c>
      <c r="L86" s="36"/>
      <c r="M86" s="157" t="s">
        <v>5</v>
      </c>
      <c r="N86" s="158" t="s">
        <v>51</v>
      </c>
      <c r="O86" s="159">
        <v>0</v>
      </c>
      <c r="P86" s="159">
        <f>O86*H86</f>
        <v>0</v>
      </c>
      <c r="Q86" s="159">
        <v>0</v>
      </c>
      <c r="R86" s="159">
        <f>Q86*H86</f>
        <v>0</v>
      </c>
      <c r="S86" s="159">
        <v>0</v>
      </c>
      <c r="T86" s="160">
        <f>S86*H86</f>
        <v>0</v>
      </c>
      <c r="AR86" s="21" t="s">
        <v>460</v>
      </c>
      <c r="AT86" s="21" t="s">
        <v>132</v>
      </c>
      <c r="AU86" s="21" t="s">
        <v>22</v>
      </c>
      <c r="AY86" s="21" t="s">
        <v>130</v>
      </c>
      <c r="BE86" s="161">
        <f>IF(N86="základní",J86,0)</f>
        <v>0</v>
      </c>
      <c r="BF86" s="161">
        <f>IF(N86="snížená",J86,0)</f>
        <v>0</v>
      </c>
      <c r="BG86" s="161">
        <f>IF(N86="zákl. přenesená",J86,0)</f>
        <v>0</v>
      </c>
      <c r="BH86" s="161">
        <f>IF(N86="sníž. přenesená",J86,0)</f>
        <v>0</v>
      </c>
      <c r="BI86" s="161">
        <f>IF(N86="nulová",J86,0)</f>
        <v>0</v>
      </c>
      <c r="BJ86" s="21" t="s">
        <v>88</v>
      </c>
      <c r="BK86" s="161">
        <f>ROUND(I86*H86,2)</f>
        <v>0</v>
      </c>
      <c r="BL86" s="21" t="s">
        <v>460</v>
      </c>
      <c r="BM86" s="21" t="s">
        <v>468</v>
      </c>
    </row>
    <row r="87" spans="2:65" s="1" customFormat="1" x14ac:dyDescent="0.3">
      <c r="B87" s="36"/>
      <c r="D87" s="162" t="s">
        <v>139</v>
      </c>
      <c r="F87" s="163" t="s">
        <v>469</v>
      </c>
      <c r="L87" s="36"/>
      <c r="M87" s="164"/>
      <c r="N87" s="37"/>
      <c r="O87" s="37"/>
      <c r="P87" s="37"/>
      <c r="Q87" s="37"/>
      <c r="R87" s="37"/>
      <c r="S87" s="37"/>
      <c r="T87" s="65"/>
      <c r="AT87" s="21" t="s">
        <v>139</v>
      </c>
      <c r="AU87" s="21" t="s">
        <v>22</v>
      </c>
    </row>
    <row r="88" spans="2:65" s="1" customFormat="1" ht="14.45" customHeight="1" x14ac:dyDescent="0.3">
      <c r="B88" s="150"/>
      <c r="C88" s="151" t="s">
        <v>151</v>
      </c>
      <c r="D88" s="151" t="s">
        <v>132</v>
      </c>
      <c r="E88" s="152" t="s">
        <v>470</v>
      </c>
      <c r="F88" s="153" t="s">
        <v>471</v>
      </c>
      <c r="G88" s="154" t="s">
        <v>458</v>
      </c>
      <c r="H88" s="155">
        <v>1</v>
      </c>
      <c r="I88" s="156"/>
      <c r="J88" s="156">
        <f>ROUND(I88*H88,2)</f>
        <v>0</v>
      </c>
      <c r="K88" s="153" t="s">
        <v>467</v>
      </c>
      <c r="L88" s="36"/>
      <c r="M88" s="157" t="s">
        <v>5</v>
      </c>
      <c r="N88" s="158" t="s">
        <v>51</v>
      </c>
      <c r="O88" s="159">
        <v>0</v>
      </c>
      <c r="P88" s="159">
        <f>O88*H88</f>
        <v>0</v>
      </c>
      <c r="Q88" s="159">
        <v>0</v>
      </c>
      <c r="R88" s="159">
        <f>Q88*H88</f>
        <v>0</v>
      </c>
      <c r="S88" s="159">
        <v>0</v>
      </c>
      <c r="T88" s="160">
        <f>S88*H88</f>
        <v>0</v>
      </c>
      <c r="AR88" s="21" t="s">
        <v>460</v>
      </c>
      <c r="AT88" s="21" t="s">
        <v>132</v>
      </c>
      <c r="AU88" s="21" t="s">
        <v>22</v>
      </c>
      <c r="AY88" s="21" t="s">
        <v>130</v>
      </c>
      <c r="BE88" s="161">
        <f>IF(N88="základní",J88,0)</f>
        <v>0</v>
      </c>
      <c r="BF88" s="161">
        <f>IF(N88="snížená",J88,0)</f>
        <v>0</v>
      </c>
      <c r="BG88" s="161">
        <f>IF(N88="zákl. přenesená",J88,0)</f>
        <v>0</v>
      </c>
      <c r="BH88" s="161">
        <f>IF(N88="sníž. přenesená",J88,0)</f>
        <v>0</v>
      </c>
      <c r="BI88" s="161">
        <f>IF(N88="nulová",J88,0)</f>
        <v>0</v>
      </c>
      <c r="BJ88" s="21" t="s">
        <v>88</v>
      </c>
      <c r="BK88" s="161">
        <f>ROUND(I88*H88,2)</f>
        <v>0</v>
      </c>
      <c r="BL88" s="21" t="s">
        <v>460</v>
      </c>
      <c r="BM88" s="21" t="s">
        <v>472</v>
      </c>
    </row>
    <row r="89" spans="2:65" s="1" customFormat="1" ht="27" x14ac:dyDescent="0.3">
      <c r="B89" s="36"/>
      <c r="D89" s="162" t="s">
        <v>139</v>
      </c>
      <c r="F89" s="163" t="s">
        <v>473</v>
      </c>
      <c r="L89" s="36"/>
      <c r="M89" s="164"/>
      <c r="N89" s="37"/>
      <c r="O89" s="37"/>
      <c r="P89" s="37"/>
      <c r="Q89" s="37"/>
      <c r="R89" s="37"/>
      <c r="S89" s="37"/>
      <c r="T89" s="65"/>
      <c r="AT89" s="21" t="s">
        <v>139</v>
      </c>
      <c r="AU89" s="21" t="s">
        <v>22</v>
      </c>
    </row>
    <row r="90" spans="2:65" s="1" customFormat="1" ht="14.45" customHeight="1" x14ac:dyDescent="0.3">
      <c r="B90" s="150"/>
      <c r="C90" s="151" t="s">
        <v>137</v>
      </c>
      <c r="D90" s="151" t="s">
        <v>132</v>
      </c>
      <c r="E90" s="152" t="s">
        <v>474</v>
      </c>
      <c r="F90" s="153" t="s">
        <v>475</v>
      </c>
      <c r="G90" s="154" t="s">
        <v>458</v>
      </c>
      <c r="H90" s="155">
        <v>1</v>
      </c>
      <c r="I90" s="156"/>
      <c r="J90" s="156">
        <f>ROUND(I90*H90,2)</f>
        <v>0</v>
      </c>
      <c r="K90" s="153" t="s">
        <v>467</v>
      </c>
      <c r="L90" s="36"/>
      <c r="M90" s="157" t="s">
        <v>5</v>
      </c>
      <c r="N90" s="158" t="s">
        <v>51</v>
      </c>
      <c r="O90" s="159">
        <v>0</v>
      </c>
      <c r="P90" s="159">
        <f>O90*H90</f>
        <v>0</v>
      </c>
      <c r="Q90" s="159">
        <v>0</v>
      </c>
      <c r="R90" s="159">
        <f>Q90*H90</f>
        <v>0</v>
      </c>
      <c r="S90" s="159">
        <v>0</v>
      </c>
      <c r="T90" s="160">
        <f>S90*H90</f>
        <v>0</v>
      </c>
      <c r="AR90" s="21" t="s">
        <v>460</v>
      </c>
      <c r="AT90" s="21" t="s">
        <v>132</v>
      </c>
      <c r="AU90" s="21" t="s">
        <v>22</v>
      </c>
      <c r="AY90" s="21" t="s">
        <v>130</v>
      </c>
      <c r="BE90" s="161">
        <f>IF(N90="základní",J90,0)</f>
        <v>0</v>
      </c>
      <c r="BF90" s="161">
        <f>IF(N90="snížená",J90,0)</f>
        <v>0</v>
      </c>
      <c r="BG90" s="161">
        <f>IF(N90="zákl. přenesená",J90,0)</f>
        <v>0</v>
      </c>
      <c r="BH90" s="161">
        <f>IF(N90="sníž. přenesená",J90,0)</f>
        <v>0</v>
      </c>
      <c r="BI90" s="161">
        <f>IF(N90="nulová",J90,0)</f>
        <v>0</v>
      </c>
      <c r="BJ90" s="21" t="s">
        <v>88</v>
      </c>
      <c r="BK90" s="161">
        <f>ROUND(I90*H90,2)</f>
        <v>0</v>
      </c>
      <c r="BL90" s="21" t="s">
        <v>460</v>
      </c>
      <c r="BM90" s="21" t="s">
        <v>476</v>
      </c>
    </row>
    <row r="91" spans="2:65" s="1" customFormat="1" ht="27" x14ac:dyDescent="0.3">
      <c r="B91" s="36"/>
      <c r="D91" s="162" t="s">
        <v>139</v>
      </c>
      <c r="F91" s="163" t="s">
        <v>477</v>
      </c>
      <c r="L91" s="36"/>
      <c r="M91" s="164"/>
      <c r="N91" s="37"/>
      <c r="O91" s="37"/>
      <c r="P91" s="37"/>
      <c r="Q91" s="37"/>
      <c r="R91" s="37"/>
      <c r="S91" s="37"/>
      <c r="T91" s="65"/>
      <c r="AT91" s="21" t="s">
        <v>139</v>
      </c>
      <c r="AU91" s="21" t="s">
        <v>22</v>
      </c>
    </row>
    <row r="92" spans="2:65" s="10" customFormat="1" ht="29.85" customHeight="1" x14ac:dyDescent="0.3">
      <c r="B92" s="138"/>
      <c r="D92" s="139" t="s">
        <v>79</v>
      </c>
      <c r="E92" s="148" t="s">
        <v>478</v>
      </c>
      <c r="F92" s="148" t="s">
        <v>479</v>
      </c>
      <c r="J92" s="149">
        <f>J93+J95+J97+J99</f>
        <v>0</v>
      </c>
      <c r="L92" s="138"/>
      <c r="M92" s="142"/>
      <c r="N92" s="143"/>
      <c r="O92" s="143"/>
      <c r="P92" s="144">
        <f>SUM(P93:P100)</f>
        <v>0</v>
      </c>
      <c r="Q92" s="143"/>
      <c r="R92" s="144">
        <f>SUM(R93:R100)</f>
        <v>0</v>
      </c>
      <c r="S92" s="143"/>
      <c r="T92" s="145">
        <f>SUM(T93:T100)</f>
        <v>0</v>
      </c>
      <c r="AR92" s="139" t="s">
        <v>160</v>
      </c>
      <c r="AT92" s="146" t="s">
        <v>79</v>
      </c>
      <c r="AU92" s="146" t="s">
        <v>88</v>
      </c>
      <c r="AY92" s="139" t="s">
        <v>130</v>
      </c>
      <c r="BK92" s="147">
        <f>SUM(BK93:BK100)</f>
        <v>0</v>
      </c>
    </row>
    <row r="93" spans="2:65" s="1" customFormat="1" ht="14.45" customHeight="1" x14ac:dyDescent="0.3">
      <c r="B93" s="150"/>
      <c r="C93" s="151" t="s">
        <v>165</v>
      </c>
      <c r="D93" s="151" t="s">
        <v>132</v>
      </c>
      <c r="E93" s="152" t="s">
        <v>480</v>
      </c>
      <c r="F93" s="153" t="s">
        <v>481</v>
      </c>
      <c r="G93" s="154" t="s">
        <v>458</v>
      </c>
      <c r="H93" s="155">
        <v>1</v>
      </c>
      <c r="I93" s="156"/>
      <c r="J93" s="156">
        <f>ROUND(I93*H93,2)</f>
        <v>0</v>
      </c>
      <c r="K93" s="153" t="s">
        <v>467</v>
      </c>
      <c r="L93" s="36"/>
      <c r="M93" s="157" t="s">
        <v>5</v>
      </c>
      <c r="N93" s="158" t="s">
        <v>51</v>
      </c>
      <c r="O93" s="159">
        <v>0</v>
      </c>
      <c r="P93" s="159">
        <f>O93*H93</f>
        <v>0</v>
      </c>
      <c r="Q93" s="159">
        <v>0</v>
      </c>
      <c r="R93" s="159">
        <f>Q93*H93</f>
        <v>0</v>
      </c>
      <c r="S93" s="159">
        <v>0</v>
      </c>
      <c r="T93" s="160">
        <f>S93*H93</f>
        <v>0</v>
      </c>
      <c r="AR93" s="21" t="s">
        <v>460</v>
      </c>
      <c r="AT93" s="21" t="s">
        <v>132</v>
      </c>
      <c r="AU93" s="21" t="s">
        <v>22</v>
      </c>
      <c r="AY93" s="21" t="s">
        <v>130</v>
      </c>
      <c r="BE93" s="161">
        <f>IF(N93="základní",J93,0)</f>
        <v>0</v>
      </c>
      <c r="BF93" s="161">
        <f>IF(N93="snížená",J93,0)</f>
        <v>0</v>
      </c>
      <c r="BG93" s="161">
        <f>IF(N93="zákl. přenesená",J93,0)</f>
        <v>0</v>
      </c>
      <c r="BH93" s="161">
        <f>IF(N93="sníž. přenesená",J93,0)</f>
        <v>0</v>
      </c>
      <c r="BI93" s="161">
        <f>IF(N93="nulová",J93,0)</f>
        <v>0</v>
      </c>
      <c r="BJ93" s="21" t="s">
        <v>88</v>
      </c>
      <c r="BK93" s="161">
        <f>ROUND(I93*H93,2)</f>
        <v>0</v>
      </c>
      <c r="BL93" s="21" t="s">
        <v>460</v>
      </c>
      <c r="BM93" s="21" t="s">
        <v>482</v>
      </c>
    </row>
    <row r="94" spans="2:65" s="1" customFormat="1" x14ac:dyDescent="0.3">
      <c r="B94" s="36"/>
      <c r="D94" s="162" t="s">
        <v>139</v>
      </c>
      <c r="F94" s="163" t="s">
        <v>483</v>
      </c>
      <c r="L94" s="36"/>
      <c r="M94" s="164"/>
      <c r="N94" s="37"/>
      <c r="O94" s="37"/>
      <c r="P94" s="37"/>
      <c r="Q94" s="37"/>
      <c r="R94" s="37"/>
      <c r="S94" s="37"/>
      <c r="T94" s="65"/>
      <c r="AT94" s="21" t="s">
        <v>139</v>
      </c>
      <c r="AU94" s="21" t="s">
        <v>22</v>
      </c>
    </row>
    <row r="95" spans="2:65" s="282" customFormat="1" ht="14.45" customHeight="1" x14ac:dyDescent="0.3">
      <c r="B95" s="36"/>
      <c r="C95" s="151">
        <v>7</v>
      </c>
      <c r="D95" s="151" t="s">
        <v>132</v>
      </c>
      <c r="E95" s="152" t="s">
        <v>669</v>
      </c>
      <c r="F95" s="153" t="s">
        <v>677</v>
      </c>
      <c r="G95" s="154" t="s">
        <v>458</v>
      </c>
      <c r="H95" s="155">
        <v>1</v>
      </c>
      <c r="I95" s="156"/>
      <c r="J95" s="156">
        <f>ROUND(I95*H95,2)</f>
        <v>0</v>
      </c>
      <c r="K95" s="153" t="s">
        <v>467</v>
      </c>
      <c r="L95" s="36"/>
      <c r="M95" s="164"/>
      <c r="N95" s="283"/>
      <c r="O95" s="283"/>
      <c r="P95" s="283"/>
      <c r="Q95" s="283"/>
      <c r="R95" s="283"/>
      <c r="S95" s="283"/>
      <c r="T95" s="65"/>
      <c r="AT95" s="21"/>
      <c r="AU95" s="21"/>
    </row>
    <row r="96" spans="2:65" s="282" customFormat="1" x14ac:dyDescent="0.3">
      <c r="B96" s="36"/>
      <c r="D96" s="162" t="s">
        <v>139</v>
      </c>
      <c r="F96" s="163" t="s">
        <v>678</v>
      </c>
      <c r="L96" s="36"/>
      <c r="M96" s="164"/>
      <c r="N96" s="283"/>
      <c r="O96" s="283"/>
      <c r="P96" s="283"/>
      <c r="Q96" s="283"/>
      <c r="R96" s="283"/>
      <c r="S96" s="283"/>
      <c r="T96" s="65"/>
      <c r="AT96" s="21"/>
      <c r="AU96" s="21"/>
    </row>
    <row r="97" spans="2:65" s="282" customFormat="1" ht="14.45" customHeight="1" x14ac:dyDescent="0.3">
      <c r="B97" s="36"/>
      <c r="C97" s="151">
        <v>8</v>
      </c>
      <c r="D97" s="151" t="s">
        <v>132</v>
      </c>
      <c r="E97" s="152" t="s">
        <v>670</v>
      </c>
      <c r="F97" s="153" t="s">
        <v>675</v>
      </c>
      <c r="G97" s="154" t="s">
        <v>458</v>
      </c>
      <c r="H97" s="155">
        <v>1</v>
      </c>
      <c r="I97" s="156"/>
      <c r="J97" s="156">
        <f>ROUND(I97*H97,2)</f>
        <v>0</v>
      </c>
      <c r="K97" s="153" t="s">
        <v>467</v>
      </c>
      <c r="L97" s="36"/>
      <c r="M97" s="164"/>
      <c r="N97" s="283"/>
      <c r="O97" s="283"/>
      <c r="P97" s="283"/>
      <c r="Q97" s="283"/>
      <c r="R97" s="283"/>
      <c r="S97" s="283"/>
      <c r="T97" s="65"/>
      <c r="AT97" s="21"/>
      <c r="AU97" s="21"/>
    </row>
    <row r="98" spans="2:65" s="282" customFormat="1" x14ac:dyDescent="0.3">
      <c r="B98" s="36"/>
      <c r="D98" s="162" t="s">
        <v>139</v>
      </c>
      <c r="F98" s="163" t="s">
        <v>676</v>
      </c>
      <c r="L98" s="36"/>
      <c r="M98" s="164"/>
      <c r="N98" s="283"/>
      <c r="O98" s="283"/>
      <c r="P98" s="283"/>
      <c r="Q98" s="283"/>
      <c r="R98" s="283"/>
      <c r="S98" s="283"/>
      <c r="T98" s="65"/>
      <c r="AT98" s="21"/>
      <c r="AU98" s="21"/>
    </row>
    <row r="99" spans="2:65" s="1" customFormat="1" ht="34.15" customHeight="1" x14ac:dyDescent="0.3">
      <c r="B99" s="150"/>
      <c r="C99" s="151">
        <v>9</v>
      </c>
      <c r="D99" s="151" t="s">
        <v>132</v>
      </c>
      <c r="E99" s="152" t="s">
        <v>484</v>
      </c>
      <c r="F99" s="153" t="s">
        <v>667</v>
      </c>
      <c r="G99" s="154" t="s">
        <v>458</v>
      </c>
      <c r="H99" s="155">
        <v>1</v>
      </c>
      <c r="I99" s="156"/>
      <c r="J99" s="156">
        <f>ROUND(I99*H99,2)</f>
        <v>0</v>
      </c>
      <c r="K99" s="153" t="s">
        <v>467</v>
      </c>
      <c r="L99" s="36"/>
      <c r="M99" s="157" t="s">
        <v>5</v>
      </c>
      <c r="N99" s="158" t="s">
        <v>51</v>
      </c>
      <c r="O99" s="159">
        <v>0</v>
      </c>
      <c r="P99" s="159">
        <f>O99*H99</f>
        <v>0</v>
      </c>
      <c r="Q99" s="159">
        <v>0</v>
      </c>
      <c r="R99" s="159">
        <f>Q99*H99</f>
        <v>0</v>
      </c>
      <c r="S99" s="159">
        <v>0</v>
      </c>
      <c r="T99" s="160">
        <f>S99*H99</f>
        <v>0</v>
      </c>
      <c r="AR99" s="21" t="s">
        <v>460</v>
      </c>
      <c r="AT99" s="21" t="s">
        <v>132</v>
      </c>
      <c r="AU99" s="21" t="s">
        <v>22</v>
      </c>
      <c r="AY99" s="21" t="s">
        <v>130</v>
      </c>
      <c r="BE99" s="161">
        <f>IF(N99="základní",J99,0)</f>
        <v>0</v>
      </c>
      <c r="BF99" s="161">
        <f>IF(N99="snížená",J99,0)</f>
        <v>0</v>
      </c>
      <c r="BG99" s="161">
        <f>IF(N99="zákl. přenesená",J99,0)</f>
        <v>0</v>
      </c>
      <c r="BH99" s="161">
        <f>IF(N99="sníž. přenesená",J99,0)</f>
        <v>0</v>
      </c>
      <c r="BI99" s="161">
        <f>IF(N99="nulová",J99,0)</f>
        <v>0</v>
      </c>
      <c r="BJ99" s="21" t="s">
        <v>88</v>
      </c>
      <c r="BK99" s="161">
        <f>ROUND(I99*H99,2)</f>
        <v>0</v>
      </c>
      <c r="BL99" s="21" t="s">
        <v>460</v>
      </c>
      <c r="BM99" s="21" t="s">
        <v>485</v>
      </c>
    </row>
    <row r="100" spans="2:65" s="1" customFormat="1" ht="27" x14ac:dyDescent="0.3">
      <c r="B100" s="36"/>
      <c r="D100" s="162" t="s">
        <v>139</v>
      </c>
      <c r="F100" s="163" t="s">
        <v>667</v>
      </c>
      <c r="L100" s="36"/>
      <c r="M100" s="186"/>
      <c r="N100" s="187"/>
      <c r="O100" s="187"/>
      <c r="P100" s="187"/>
      <c r="Q100" s="187"/>
      <c r="R100" s="187"/>
      <c r="S100" s="187"/>
      <c r="T100" s="188"/>
      <c r="AT100" s="21" t="s">
        <v>139</v>
      </c>
      <c r="AU100" s="21" t="s">
        <v>22</v>
      </c>
    </row>
    <row r="101" spans="2:65" s="1" customFormat="1" ht="6.95" customHeight="1" x14ac:dyDescent="0.3"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36"/>
    </row>
  </sheetData>
  <autoFilter ref="C79:K100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81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189" customWidth="1"/>
    <col min="2" max="2" width="1.6640625" style="189" customWidth="1"/>
    <col min="3" max="4" width="5" style="189" customWidth="1"/>
    <col min="5" max="5" width="11.6640625" style="189" customWidth="1"/>
    <col min="6" max="6" width="9.1640625" style="189" customWidth="1"/>
    <col min="7" max="7" width="5" style="189" customWidth="1"/>
    <col min="8" max="8" width="77.83203125" style="189" customWidth="1"/>
    <col min="9" max="10" width="20" style="189" customWidth="1"/>
    <col min="11" max="11" width="1.6640625" style="189" customWidth="1"/>
  </cols>
  <sheetData>
    <row r="1" spans="2:11" ht="37.5" customHeight="1" x14ac:dyDescent="0.3"/>
    <row r="2" spans="2:11" ht="7.5" customHeight="1" x14ac:dyDescent="0.3">
      <c r="B2" s="190"/>
      <c r="C2" s="191"/>
      <c r="D2" s="191"/>
      <c r="E2" s="191"/>
      <c r="F2" s="191"/>
      <c r="G2" s="191"/>
      <c r="H2" s="191"/>
      <c r="I2" s="191"/>
      <c r="J2" s="191"/>
      <c r="K2" s="192"/>
    </row>
    <row r="3" spans="2:11" s="12" customFormat="1" ht="45" customHeight="1" x14ac:dyDescent="0.3">
      <c r="B3" s="193"/>
      <c r="C3" s="327" t="s">
        <v>486</v>
      </c>
      <c r="D3" s="327"/>
      <c r="E3" s="327"/>
      <c r="F3" s="327"/>
      <c r="G3" s="327"/>
      <c r="H3" s="327"/>
      <c r="I3" s="327"/>
      <c r="J3" s="327"/>
      <c r="K3" s="194"/>
    </row>
    <row r="4" spans="2:11" ht="25.5" customHeight="1" x14ac:dyDescent="0.3">
      <c r="B4" s="195"/>
      <c r="C4" s="328" t="s">
        <v>487</v>
      </c>
      <c r="D4" s="328"/>
      <c r="E4" s="328"/>
      <c r="F4" s="328"/>
      <c r="G4" s="328"/>
      <c r="H4" s="328"/>
      <c r="I4" s="328"/>
      <c r="J4" s="328"/>
      <c r="K4" s="196"/>
    </row>
    <row r="5" spans="2:11" ht="5.25" customHeight="1" x14ac:dyDescent="0.3">
      <c r="B5" s="195"/>
      <c r="C5" s="197"/>
      <c r="D5" s="197"/>
      <c r="E5" s="197"/>
      <c r="F5" s="197"/>
      <c r="G5" s="197"/>
      <c r="H5" s="197"/>
      <c r="I5" s="197"/>
      <c r="J5" s="197"/>
      <c r="K5" s="196"/>
    </row>
    <row r="6" spans="2:11" ht="15" customHeight="1" x14ac:dyDescent="0.3">
      <c r="B6" s="195"/>
      <c r="C6" s="326" t="s">
        <v>488</v>
      </c>
      <c r="D6" s="326"/>
      <c r="E6" s="326"/>
      <c r="F6" s="326"/>
      <c r="G6" s="326"/>
      <c r="H6" s="326"/>
      <c r="I6" s="326"/>
      <c r="J6" s="326"/>
      <c r="K6" s="196"/>
    </row>
    <row r="7" spans="2:11" ht="15" customHeight="1" x14ac:dyDescent="0.3">
      <c r="B7" s="199"/>
      <c r="C7" s="326" t="s">
        <v>489</v>
      </c>
      <c r="D7" s="326"/>
      <c r="E7" s="326"/>
      <c r="F7" s="326"/>
      <c r="G7" s="326"/>
      <c r="H7" s="326"/>
      <c r="I7" s="326"/>
      <c r="J7" s="326"/>
      <c r="K7" s="196"/>
    </row>
    <row r="8" spans="2:11" ht="12.75" customHeight="1" x14ac:dyDescent="0.3">
      <c r="B8" s="199"/>
      <c r="C8" s="198"/>
      <c r="D8" s="198"/>
      <c r="E8" s="198"/>
      <c r="F8" s="198"/>
      <c r="G8" s="198"/>
      <c r="H8" s="198"/>
      <c r="I8" s="198"/>
      <c r="J8" s="198"/>
      <c r="K8" s="196"/>
    </row>
    <row r="9" spans="2:11" ht="15" customHeight="1" x14ac:dyDescent="0.3">
      <c r="B9" s="199"/>
      <c r="C9" s="326" t="s">
        <v>490</v>
      </c>
      <c r="D9" s="326"/>
      <c r="E9" s="326"/>
      <c r="F9" s="326"/>
      <c r="G9" s="326"/>
      <c r="H9" s="326"/>
      <c r="I9" s="326"/>
      <c r="J9" s="326"/>
      <c r="K9" s="196"/>
    </row>
    <row r="10" spans="2:11" ht="15" customHeight="1" x14ac:dyDescent="0.3">
      <c r="B10" s="199"/>
      <c r="C10" s="198"/>
      <c r="D10" s="326" t="s">
        <v>491</v>
      </c>
      <c r="E10" s="326"/>
      <c r="F10" s="326"/>
      <c r="G10" s="326"/>
      <c r="H10" s="326"/>
      <c r="I10" s="326"/>
      <c r="J10" s="326"/>
      <c r="K10" s="196"/>
    </row>
    <row r="11" spans="2:11" ht="15" customHeight="1" x14ac:dyDescent="0.3">
      <c r="B11" s="199"/>
      <c r="C11" s="200"/>
      <c r="D11" s="326" t="s">
        <v>492</v>
      </c>
      <c r="E11" s="326"/>
      <c r="F11" s="326"/>
      <c r="G11" s="326"/>
      <c r="H11" s="326"/>
      <c r="I11" s="326"/>
      <c r="J11" s="326"/>
      <c r="K11" s="196"/>
    </row>
    <row r="12" spans="2:11" ht="12.75" customHeight="1" x14ac:dyDescent="0.3">
      <c r="B12" s="199"/>
      <c r="C12" s="200"/>
      <c r="D12" s="200"/>
      <c r="E12" s="200"/>
      <c r="F12" s="200"/>
      <c r="G12" s="200"/>
      <c r="H12" s="200"/>
      <c r="I12" s="200"/>
      <c r="J12" s="200"/>
      <c r="K12" s="196"/>
    </row>
    <row r="13" spans="2:11" ht="15" customHeight="1" x14ac:dyDescent="0.3">
      <c r="B13" s="199"/>
      <c r="C13" s="200"/>
      <c r="D13" s="326" t="s">
        <v>493</v>
      </c>
      <c r="E13" s="326"/>
      <c r="F13" s="326"/>
      <c r="G13" s="326"/>
      <c r="H13" s="326"/>
      <c r="I13" s="326"/>
      <c r="J13" s="326"/>
      <c r="K13" s="196"/>
    </row>
    <row r="14" spans="2:11" ht="15" customHeight="1" x14ac:dyDescent="0.3">
      <c r="B14" s="199"/>
      <c r="C14" s="200"/>
      <c r="D14" s="326" t="s">
        <v>494</v>
      </c>
      <c r="E14" s="326"/>
      <c r="F14" s="326"/>
      <c r="G14" s="326"/>
      <c r="H14" s="326"/>
      <c r="I14" s="326"/>
      <c r="J14" s="326"/>
      <c r="K14" s="196"/>
    </row>
    <row r="15" spans="2:11" ht="15" customHeight="1" x14ac:dyDescent="0.3">
      <c r="B15" s="199"/>
      <c r="C15" s="200"/>
      <c r="D15" s="326" t="s">
        <v>495</v>
      </c>
      <c r="E15" s="326"/>
      <c r="F15" s="326"/>
      <c r="G15" s="326"/>
      <c r="H15" s="326"/>
      <c r="I15" s="326"/>
      <c r="J15" s="326"/>
      <c r="K15" s="196"/>
    </row>
    <row r="16" spans="2:11" ht="15" customHeight="1" x14ac:dyDescent="0.3">
      <c r="B16" s="199"/>
      <c r="C16" s="200"/>
      <c r="D16" s="200"/>
      <c r="E16" s="201" t="s">
        <v>87</v>
      </c>
      <c r="F16" s="326" t="s">
        <v>496</v>
      </c>
      <c r="G16" s="326"/>
      <c r="H16" s="326"/>
      <c r="I16" s="326"/>
      <c r="J16" s="326"/>
      <c r="K16" s="196"/>
    </row>
    <row r="17" spans="2:11" ht="15" customHeight="1" x14ac:dyDescent="0.3">
      <c r="B17" s="199"/>
      <c r="C17" s="200"/>
      <c r="D17" s="200"/>
      <c r="E17" s="201" t="s">
        <v>497</v>
      </c>
      <c r="F17" s="326" t="s">
        <v>498</v>
      </c>
      <c r="G17" s="326"/>
      <c r="H17" s="326"/>
      <c r="I17" s="326"/>
      <c r="J17" s="326"/>
      <c r="K17" s="196"/>
    </row>
    <row r="18" spans="2:11" ht="15" customHeight="1" x14ac:dyDescent="0.3">
      <c r="B18" s="199"/>
      <c r="C18" s="200"/>
      <c r="D18" s="200"/>
      <c r="E18" s="201" t="s">
        <v>499</v>
      </c>
      <c r="F18" s="326" t="s">
        <v>500</v>
      </c>
      <c r="G18" s="326"/>
      <c r="H18" s="326"/>
      <c r="I18" s="326"/>
      <c r="J18" s="326"/>
      <c r="K18" s="196"/>
    </row>
    <row r="19" spans="2:11" ht="15" customHeight="1" x14ac:dyDescent="0.3">
      <c r="B19" s="199"/>
      <c r="C19" s="200"/>
      <c r="D19" s="200"/>
      <c r="E19" s="201" t="s">
        <v>93</v>
      </c>
      <c r="F19" s="326" t="s">
        <v>94</v>
      </c>
      <c r="G19" s="326"/>
      <c r="H19" s="326"/>
      <c r="I19" s="326"/>
      <c r="J19" s="326"/>
      <c r="K19" s="196"/>
    </row>
    <row r="20" spans="2:11" ht="15" customHeight="1" x14ac:dyDescent="0.3">
      <c r="B20" s="199"/>
      <c r="C20" s="200"/>
      <c r="D20" s="200"/>
      <c r="E20" s="201" t="s">
        <v>501</v>
      </c>
      <c r="F20" s="326" t="s">
        <v>502</v>
      </c>
      <c r="G20" s="326"/>
      <c r="H20" s="326"/>
      <c r="I20" s="326"/>
      <c r="J20" s="326"/>
      <c r="K20" s="196"/>
    </row>
    <row r="21" spans="2:11" ht="15" customHeight="1" x14ac:dyDescent="0.3">
      <c r="B21" s="199"/>
      <c r="C21" s="200"/>
      <c r="D21" s="200"/>
      <c r="E21" s="201" t="s">
        <v>503</v>
      </c>
      <c r="F21" s="326" t="s">
        <v>504</v>
      </c>
      <c r="G21" s="326"/>
      <c r="H21" s="326"/>
      <c r="I21" s="326"/>
      <c r="J21" s="326"/>
      <c r="K21" s="196"/>
    </row>
    <row r="22" spans="2:11" ht="12.75" customHeight="1" x14ac:dyDescent="0.3">
      <c r="B22" s="199"/>
      <c r="C22" s="200"/>
      <c r="D22" s="200"/>
      <c r="E22" s="200"/>
      <c r="F22" s="200"/>
      <c r="G22" s="200"/>
      <c r="H22" s="200"/>
      <c r="I22" s="200"/>
      <c r="J22" s="200"/>
      <c r="K22" s="196"/>
    </row>
    <row r="23" spans="2:11" ht="15" customHeight="1" x14ac:dyDescent="0.3">
      <c r="B23" s="199"/>
      <c r="C23" s="326" t="s">
        <v>505</v>
      </c>
      <c r="D23" s="326"/>
      <c r="E23" s="326"/>
      <c r="F23" s="326"/>
      <c r="G23" s="326"/>
      <c r="H23" s="326"/>
      <c r="I23" s="326"/>
      <c r="J23" s="326"/>
      <c r="K23" s="196"/>
    </row>
    <row r="24" spans="2:11" ht="15" customHeight="1" x14ac:dyDescent="0.3">
      <c r="B24" s="199"/>
      <c r="C24" s="326" t="s">
        <v>506</v>
      </c>
      <c r="D24" s="326"/>
      <c r="E24" s="326"/>
      <c r="F24" s="326"/>
      <c r="G24" s="326"/>
      <c r="H24" s="326"/>
      <c r="I24" s="326"/>
      <c r="J24" s="326"/>
      <c r="K24" s="196"/>
    </row>
    <row r="25" spans="2:11" ht="15" customHeight="1" x14ac:dyDescent="0.3">
      <c r="B25" s="199"/>
      <c r="C25" s="198"/>
      <c r="D25" s="326" t="s">
        <v>507</v>
      </c>
      <c r="E25" s="326"/>
      <c r="F25" s="326"/>
      <c r="G25" s="326"/>
      <c r="H25" s="326"/>
      <c r="I25" s="326"/>
      <c r="J25" s="326"/>
      <c r="K25" s="196"/>
    </row>
    <row r="26" spans="2:11" ht="15" customHeight="1" x14ac:dyDescent="0.3">
      <c r="B26" s="199"/>
      <c r="C26" s="200"/>
      <c r="D26" s="326" t="s">
        <v>508</v>
      </c>
      <c r="E26" s="326"/>
      <c r="F26" s="326"/>
      <c r="G26" s="326"/>
      <c r="H26" s="326"/>
      <c r="I26" s="326"/>
      <c r="J26" s="326"/>
      <c r="K26" s="196"/>
    </row>
    <row r="27" spans="2:11" ht="12.75" customHeight="1" x14ac:dyDescent="0.3">
      <c r="B27" s="199"/>
      <c r="C27" s="200"/>
      <c r="D27" s="200"/>
      <c r="E27" s="200"/>
      <c r="F27" s="200"/>
      <c r="G27" s="200"/>
      <c r="H27" s="200"/>
      <c r="I27" s="200"/>
      <c r="J27" s="200"/>
      <c r="K27" s="196"/>
    </row>
    <row r="28" spans="2:11" ht="15" customHeight="1" x14ac:dyDescent="0.3">
      <c r="B28" s="199"/>
      <c r="C28" s="200"/>
      <c r="D28" s="326" t="s">
        <v>509</v>
      </c>
      <c r="E28" s="326"/>
      <c r="F28" s="326"/>
      <c r="G28" s="326"/>
      <c r="H28" s="326"/>
      <c r="I28" s="326"/>
      <c r="J28" s="326"/>
      <c r="K28" s="196"/>
    </row>
    <row r="29" spans="2:11" ht="15" customHeight="1" x14ac:dyDescent="0.3">
      <c r="B29" s="199"/>
      <c r="C29" s="200"/>
      <c r="D29" s="326" t="s">
        <v>510</v>
      </c>
      <c r="E29" s="326"/>
      <c r="F29" s="326"/>
      <c r="G29" s="326"/>
      <c r="H29" s="326"/>
      <c r="I29" s="326"/>
      <c r="J29" s="326"/>
      <c r="K29" s="196"/>
    </row>
    <row r="30" spans="2:11" ht="12.75" customHeight="1" x14ac:dyDescent="0.3">
      <c r="B30" s="199"/>
      <c r="C30" s="200"/>
      <c r="D30" s="200"/>
      <c r="E30" s="200"/>
      <c r="F30" s="200"/>
      <c r="G30" s="200"/>
      <c r="H30" s="200"/>
      <c r="I30" s="200"/>
      <c r="J30" s="200"/>
      <c r="K30" s="196"/>
    </row>
    <row r="31" spans="2:11" ht="15" customHeight="1" x14ac:dyDescent="0.3">
      <c r="B31" s="199"/>
      <c r="C31" s="200"/>
      <c r="D31" s="326" t="s">
        <v>511</v>
      </c>
      <c r="E31" s="326"/>
      <c r="F31" s="326"/>
      <c r="G31" s="326"/>
      <c r="H31" s="326"/>
      <c r="I31" s="326"/>
      <c r="J31" s="326"/>
      <c r="K31" s="196"/>
    </row>
    <row r="32" spans="2:11" ht="15" customHeight="1" x14ac:dyDescent="0.3">
      <c r="B32" s="199"/>
      <c r="C32" s="200"/>
      <c r="D32" s="326" t="s">
        <v>512</v>
      </c>
      <c r="E32" s="326"/>
      <c r="F32" s="326"/>
      <c r="G32" s="326"/>
      <c r="H32" s="326"/>
      <c r="I32" s="326"/>
      <c r="J32" s="326"/>
      <c r="K32" s="196"/>
    </row>
    <row r="33" spans="2:11" ht="15" customHeight="1" x14ac:dyDescent="0.3">
      <c r="B33" s="199"/>
      <c r="C33" s="200"/>
      <c r="D33" s="326" t="s">
        <v>513</v>
      </c>
      <c r="E33" s="326"/>
      <c r="F33" s="326"/>
      <c r="G33" s="326"/>
      <c r="H33" s="326"/>
      <c r="I33" s="326"/>
      <c r="J33" s="326"/>
      <c r="K33" s="196"/>
    </row>
    <row r="34" spans="2:11" ht="15" customHeight="1" x14ac:dyDescent="0.3">
      <c r="B34" s="199"/>
      <c r="C34" s="200"/>
      <c r="D34" s="198"/>
      <c r="E34" s="202" t="s">
        <v>115</v>
      </c>
      <c r="F34" s="198"/>
      <c r="G34" s="326" t="s">
        <v>514</v>
      </c>
      <c r="H34" s="326"/>
      <c r="I34" s="326"/>
      <c r="J34" s="326"/>
      <c r="K34" s="196"/>
    </row>
    <row r="35" spans="2:11" ht="30.75" customHeight="1" x14ac:dyDescent="0.3">
      <c r="B35" s="199"/>
      <c r="C35" s="200"/>
      <c r="D35" s="198"/>
      <c r="E35" s="202" t="s">
        <v>515</v>
      </c>
      <c r="F35" s="198"/>
      <c r="G35" s="326" t="s">
        <v>516</v>
      </c>
      <c r="H35" s="326"/>
      <c r="I35" s="326"/>
      <c r="J35" s="326"/>
      <c r="K35" s="196"/>
    </row>
    <row r="36" spans="2:11" ht="15" customHeight="1" x14ac:dyDescent="0.3">
      <c r="B36" s="199"/>
      <c r="C36" s="200"/>
      <c r="D36" s="198"/>
      <c r="E36" s="202" t="s">
        <v>61</v>
      </c>
      <c r="F36" s="198"/>
      <c r="G36" s="326" t="s">
        <v>517</v>
      </c>
      <c r="H36" s="326"/>
      <c r="I36" s="326"/>
      <c r="J36" s="326"/>
      <c r="K36" s="196"/>
    </row>
    <row r="37" spans="2:11" ht="15" customHeight="1" x14ac:dyDescent="0.3">
      <c r="B37" s="199"/>
      <c r="C37" s="200"/>
      <c r="D37" s="198"/>
      <c r="E37" s="202" t="s">
        <v>116</v>
      </c>
      <c r="F37" s="198"/>
      <c r="G37" s="326" t="s">
        <v>518</v>
      </c>
      <c r="H37" s="326"/>
      <c r="I37" s="326"/>
      <c r="J37" s="326"/>
      <c r="K37" s="196"/>
    </row>
    <row r="38" spans="2:11" ht="15" customHeight="1" x14ac:dyDescent="0.3">
      <c r="B38" s="199"/>
      <c r="C38" s="200"/>
      <c r="D38" s="198"/>
      <c r="E38" s="202" t="s">
        <v>117</v>
      </c>
      <c r="F38" s="198"/>
      <c r="G38" s="326" t="s">
        <v>519</v>
      </c>
      <c r="H38" s="326"/>
      <c r="I38" s="326"/>
      <c r="J38" s="326"/>
      <c r="K38" s="196"/>
    </row>
    <row r="39" spans="2:11" ht="15" customHeight="1" x14ac:dyDescent="0.3">
      <c r="B39" s="199"/>
      <c r="C39" s="200"/>
      <c r="D39" s="198"/>
      <c r="E39" s="202" t="s">
        <v>118</v>
      </c>
      <c r="F39" s="198"/>
      <c r="G39" s="326" t="s">
        <v>520</v>
      </c>
      <c r="H39" s="326"/>
      <c r="I39" s="326"/>
      <c r="J39" s="326"/>
      <c r="K39" s="196"/>
    </row>
    <row r="40" spans="2:11" ht="15" customHeight="1" x14ac:dyDescent="0.3">
      <c r="B40" s="199"/>
      <c r="C40" s="200"/>
      <c r="D40" s="198"/>
      <c r="E40" s="202" t="s">
        <v>521</v>
      </c>
      <c r="F40" s="198"/>
      <c r="G40" s="326" t="s">
        <v>522</v>
      </c>
      <c r="H40" s="326"/>
      <c r="I40" s="326"/>
      <c r="J40" s="326"/>
      <c r="K40" s="196"/>
    </row>
    <row r="41" spans="2:11" ht="15" customHeight="1" x14ac:dyDescent="0.3">
      <c r="B41" s="199"/>
      <c r="C41" s="200"/>
      <c r="D41" s="198"/>
      <c r="E41" s="202"/>
      <c r="F41" s="198"/>
      <c r="G41" s="326" t="s">
        <v>523</v>
      </c>
      <c r="H41" s="326"/>
      <c r="I41" s="326"/>
      <c r="J41" s="326"/>
      <c r="K41" s="196"/>
    </row>
    <row r="42" spans="2:11" ht="15" customHeight="1" x14ac:dyDescent="0.3">
      <c r="B42" s="199"/>
      <c r="C42" s="200"/>
      <c r="D42" s="198"/>
      <c r="E42" s="202" t="s">
        <v>524</v>
      </c>
      <c r="F42" s="198"/>
      <c r="G42" s="326" t="s">
        <v>525</v>
      </c>
      <c r="H42" s="326"/>
      <c r="I42" s="326"/>
      <c r="J42" s="326"/>
      <c r="K42" s="196"/>
    </row>
    <row r="43" spans="2:11" ht="15" customHeight="1" x14ac:dyDescent="0.3">
      <c r="B43" s="199"/>
      <c r="C43" s="200"/>
      <c r="D43" s="198"/>
      <c r="E43" s="202" t="s">
        <v>120</v>
      </c>
      <c r="F43" s="198"/>
      <c r="G43" s="326" t="s">
        <v>526</v>
      </c>
      <c r="H43" s="326"/>
      <c r="I43" s="326"/>
      <c r="J43" s="326"/>
      <c r="K43" s="196"/>
    </row>
    <row r="44" spans="2:11" ht="12.75" customHeight="1" x14ac:dyDescent="0.3">
      <c r="B44" s="199"/>
      <c r="C44" s="200"/>
      <c r="D44" s="198"/>
      <c r="E44" s="198"/>
      <c r="F44" s="198"/>
      <c r="G44" s="198"/>
      <c r="H44" s="198"/>
      <c r="I44" s="198"/>
      <c r="J44" s="198"/>
      <c r="K44" s="196"/>
    </row>
    <row r="45" spans="2:11" ht="15" customHeight="1" x14ac:dyDescent="0.3">
      <c r="B45" s="199"/>
      <c r="C45" s="200"/>
      <c r="D45" s="326" t="s">
        <v>527</v>
      </c>
      <c r="E45" s="326"/>
      <c r="F45" s="326"/>
      <c r="G45" s="326"/>
      <c r="H45" s="326"/>
      <c r="I45" s="326"/>
      <c r="J45" s="326"/>
      <c r="K45" s="196"/>
    </row>
    <row r="46" spans="2:11" ht="15" customHeight="1" x14ac:dyDescent="0.3">
      <c r="B46" s="199"/>
      <c r="C46" s="200"/>
      <c r="D46" s="200"/>
      <c r="E46" s="326" t="s">
        <v>528</v>
      </c>
      <c r="F46" s="326"/>
      <c r="G46" s="326"/>
      <c r="H46" s="326"/>
      <c r="I46" s="326"/>
      <c r="J46" s="326"/>
      <c r="K46" s="196"/>
    </row>
    <row r="47" spans="2:11" ht="15" customHeight="1" x14ac:dyDescent="0.3">
      <c r="B47" s="199"/>
      <c r="C47" s="200"/>
      <c r="D47" s="200"/>
      <c r="E47" s="326" t="s">
        <v>529</v>
      </c>
      <c r="F47" s="326"/>
      <c r="G47" s="326"/>
      <c r="H47" s="326"/>
      <c r="I47" s="326"/>
      <c r="J47" s="326"/>
      <c r="K47" s="196"/>
    </row>
    <row r="48" spans="2:11" ht="15" customHeight="1" x14ac:dyDescent="0.3">
      <c r="B48" s="199"/>
      <c r="C48" s="200"/>
      <c r="D48" s="200"/>
      <c r="E48" s="326" t="s">
        <v>530</v>
      </c>
      <c r="F48" s="326"/>
      <c r="G48" s="326"/>
      <c r="H48" s="326"/>
      <c r="I48" s="326"/>
      <c r="J48" s="326"/>
      <c r="K48" s="196"/>
    </row>
    <row r="49" spans="2:11" ht="15" customHeight="1" x14ac:dyDescent="0.3">
      <c r="B49" s="199"/>
      <c r="C49" s="200"/>
      <c r="D49" s="326" t="s">
        <v>531</v>
      </c>
      <c r="E49" s="326"/>
      <c r="F49" s="326"/>
      <c r="G49" s="326"/>
      <c r="H49" s="326"/>
      <c r="I49" s="326"/>
      <c r="J49" s="326"/>
      <c r="K49" s="196"/>
    </row>
    <row r="50" spans="2:11" ht="25.5" customHeight="1" x14ac:dyDescent="0.3">
      <c r="B50" s="195"/>
      <c r="C50" s="328" t="s">
        <v>532</v>
      </c>
      <c r="D50" s="328"/>
      <c r="E50" s="328"/>
      <c r="F50" s="328"/>
      <c r="G50" s="328"/>
      <c r="H50" s="328"/>
      <c r="I50" s="328"/>
      <c r="J50" s="328"/>
      <c r="K50" s="196"/>
    </row>
    <row r="51" spans="2:11" ht="5.25" customHeight="1" x14ac:dyDescent="0.3">
      <c r="B51" s="195"/>
      <c r="C51" s="197"/>
      <c r="D51" s="197"/>
      <c r="E51" s="197"/>
      <c r="F51" s="197"/>
      <c r="G51" s="197"/>
      <c r="H51" s="197"/>
      <c r="I51" s="197"/>
      <c r="J51" s="197"/>
      <c r="K51" s="196"/>
    </row>
    <row r="52" spans="2:11" ht="15" customHeight="1" x14ac:dyDescent="0.3">
      <c r="B52" s="195"/>
      <c r="C52" s="326" t="s">
        <v>533</v>
      </c>
      <c r="D52" s="326"/>
      <c r="E52" s="326"/>
      <c r="F52" s="326"/>
      <c r="G52" s="326"/>
      <c r="H52" s="326"/>
      <c r="I52" s="326"/>
      <c r="J52" s="326"/>
      <c r="K52" s="196"/>
    </row>
    <row r="53" spans="2:11" ht="15" customHeight="1" x14ac:dyDescent="0.3">
      <c r="B53" s="195"/>
      <c r="C53" s="326" t="s">
        <v>534</v>
      </c>
      <c r="D53" s="326"/>
      <c r="E53" s="326"/>
      <c r="F53" s="326"/>
      <c r="G53" s="326"/>
      <c r="H53" s="326"/>
      <c r="I53" s="326"/>
      <c r="J53" s="326"/>
      <c r="K53" s="196"/>
    </row>
    <row r="54" spans="2:11" ht="12.75" customHeight="1" x14ac:dyDescent="0.3">
      <c r="B54" s="195"/>
      <c r="C54" s="198"/>
      <c r="D54" s="198"/>
      <c r="E54" s="198"/>
      <c r="F54" s="198"/>
      <c r="G54" s="198"/>
      <c r="H54" s="198"/>
      <c r="I54" s="198"/>
      <c r="J54" s="198"/>
      <c r="K54" s="196"/>
    </row>
    <row r="55" spans="2:11" ht="15" customHeight="1" x14ac:dyDescent="0.3">
      <c r="B55" s="195"/>
      <c r="C55" s="326" t="s">
        <v>535</v>
      </c>
      <c r="D55" s="326"/>
      <c r="E55" s="326"/>
      <c r="F55" s="326"/>
      <c r="G55" s="326"/>
      <c r="H55" s="326"/>
      <c r="I55" s="326"/>
      <c r="J55" s="326"/>
      <c r="K55" s="196"/>
    </row>
    <row r="56" spans="2:11" ht="15" customHeight="1" x14ac:dyDescent="0.3">
      <c r="B56" s="195"/>
      <c r="C56" s="200"/>
      <c r="D56" s="326" t="s">
        <v>536</v>
      </c>
      <c r="E56" s="326"/>
      <c r="F56" s="326"/>
      <c r="G56" s="326"/>
      <c r="H56" s="326"/>
      <c r="I56" s="326"/>
      <c r="J56" s="326"/>
      <c r="K56" s="196"/>
    </row>
    <row r="57" spans="2:11" ht="15" customHeight="1" x14ac:dyDescent="0.3">
      <c r="B57" s="195"/>
      <c r="C57" s="200"/>
      <c r="D57" s="326" t="s">
        <v>537</v>
      </c>
      <c r="E57" s="326"/>
      <c r="F57" s="326"/>
      <c r="G57" s="326"/>
      <c r="H57" s="326"/>
      <c r="I57" s="326"/>
      <c r="J57" s="326"/>
      <c r="K57" s="196"/>
    </row>
    <row r="58" spans="2:11" ht="15" customHeight="1" x14ac:dyDescent="0.3">
      <c r="B58" s="195"/>
      <c r="C58" s="200"/>
      <c r="D58" s="326" t="s">
        <v>538</v>
      </c>
      <c r="E58" s="326"/>
      <c r="F58" s="326"/>
      <c r="G58" s="326"/>
      <c r="H58" s="326"/>
      <c r="I58" s="326"/>
      <c r="J58" s="326"/>
      <c r="K58" s="196"/>
    </row>
    <row r="59" spans="2:11" ht="15" customHeight="1" x14ac:dyDescent="0.3">
      <c r="B59" s="195"/>
      <c r="C59" s="200"/>
      <c r="D59" s="326" t="s">
        <v>539</v>
      </c>
      <c r="E59" s="326"/>
      <c r="F59" s="326"/>
      <c r="G59" s="326"/>
      <c r="H59" s="326"/>
      <c r="I59" s="326"/>
      <c r="J59" s="326"/>
      <c r="K59" s="196"/>
    </row>
    <row r="60" spans="2:11" ht="15" customHeight="1" x14ac:dyDescent="0.3">
      <c r="B60" s="195"/>
      <c r="C60" s="200"/>
      <c r="D60" s="329" t="s">
        <v>540</v>
      </c>
      <c r="E60" s="329"/>
      <c r="F60" s="329"/>
      <c r="G60" s="329"/>
      <c r="H60" s="329"/>
      <c r="I60" s="329"/>
      <c r="J60" s="329"/>
      <c r="K60" s="196"/>
    </row>
    <row r="61" spans="2:11" ht="15" customHeight="1" x14ac:dyDescent="0.3">
      <c r="B61" s="195"/>
      <c r="C61" s="200"/>
      <c r="D61" s="326" t="s">
        <v>541</v>
      </c>
      <c r="E61" s="326"/>
      <c r="F61" s="326"/>
      <c r="G61" s="326"/>
      <c r="H61" s="326"/>
      <c r="I61" s="326"/>
      <c r="J61" s="326"/>
      <c r="K61" s="196"/>
    </row>
    <row r="62" spans="2:11" ht="12.75" customHeight="1" x14ac:dyDescent="0.3">
      <c r="B62" s="195"/>
      <c r="C62" s="200"/>
      <c r="D62" s="200"/>
      <c r="E62" s="203"/>
      <c r="F62" s="200"/>
      <c r="G62" s="200"/>
      <c r="H62" s="200"/>
      <c r="I62" s="200"/>
      <c r="J62" s="200"/>
      <c r="K62" s="196"/>
    </row>
    <row r="63" spans="2:11" ht="15" customHeight="1" x14ac:dyDescent="0.3">
      <c r="B63" s="195"/>
      <c r="C63" s="200"/>
      <c r="D63" s="326" t="s">
        <v>542</v>
      </c>
      <c r="E63" s="326"/>
      <c r="F63" s="326"/>
      <c r="G63" s="326"/>
      <c r="H63" s="326"/>
      <c r="I63" s="326"/>
      <c r="J63" s="326"/>
      <c r="K63" s="196"/>
    </row>
    <row r="64" spans="2:11" ht="15" customHeight="1" x14ac:dyDescent="0.3">
      <c r="B64" s="195"/>
      <c r="C64" s="200"/>
      <c r="D64" s="329" t="s">
        <v>543</v>
      </c>
      <c r="E64" s="329"/>
      <c r="F64" s="329"/>
      <c r="G64" s="329"/>
      <c r="H64" s="329"/>
      <c r="I64" s="329"/>
      <c r="J64" s="329"/>
      <c r="K64" s="196"/>
    </row>
    <row r="65" spans="2:11" ht="15" customHeight="1" x14ac:dyDescent="0.3">
      <c r="B65" s="195"/>
      <c r="C65" s="200"/>
      <c r="D65" s="326" t="s">
        <v>544</v>
      </c>
      <c r="E65" s="326"/>
      <c r="F65" s="326"/>
      <c r="G65" s="326"/>
      <c r="H65" s="326"/>
      <c r="I65" s="326"/>
      <c r="J65" s="326"/>
      <c r="K65" s="196"/>
    </row>
    <row r="66" spans="2:11" ht="15" customHeight="1" x14ac:dyDescent="0.3">
      <c r="B66" s="195"/>
      <c r="C66" s="200"/>
      <c r="D66" s="326" t="s">
        <v>545</v>
      </c>
      <c r="E66" s="326"/>
      <c r="F66" s="326"/>
      <c r="G66" s="326"/>
      <c r="H66" s="326"/>
      <c r="I66" s="326"/>
      <c r="J66" s="326"/>
      <c r="K66" s="196"/>
    </row>
    <row r="67" spans="2:11" ht="15" customHeight="1" x14ac:dyDescent="0.3">
      <c r="B67" s="195"/>
      <c r="C67" s="200"/>
      <c r="D67" s="326" t="s">
        <v>546</v>
      </c>
      <c r="E67" s="326"/>
      <c r="F67" s="326"/>
      <c r="G67" s="326"/>
      <c r="H67" s="326"/>
      <c r="I67" s="326"/>
      <c r="J67" s="326"/>
      <c r="K67" s="196"/>
    </row>
    <row r="68" spans="2:11" ht="15" customHeight="1" x14ac:dyDescent="0.3">
      <c r="B68" s="195"/>
      <c r="C68" s="200"/>
      <c r="D68" s="326" t="s">
        <v>547</v>
      </c>
      <c r="E68" s="326"/>
      <c r="F68" s="326"/>
      <c r="G68" s="326"/>
      <c r="H68" s="326"/>
      <c r="I68" s="326"/>
      <c r="J68" s="326"/>
      <c r="K68" s="196"/>
    </row>
    <row r="69" spans="2:11" ht="12.75" customHeight="1" x14ac:dyDescent="0.3">
      <c r="B69" s="204"/>
      <c r="C69" s="205"/>
      <c r="D69" s="205"/>
      <c r="E69" s="205"/>
      <c r="F69" s="205"/>
      <c r="G69" s="205"/>
      <c r="H69" s="205"/>
      <c r="I69" s="205"/>
      <c r="J69" s="205"/>
      <c r="K69" s="206"/>
    </row>
    <row r="70" spans="2:11" ht="18.75" customHeight="1" x14ac:dyDescent="0.3">
      <c r="B70" s="207"/>
      <c r="C70" s="207"/>
      <c r="D70" s="207"/>
      <c r="E70" s="207"/>
      <c r="F70" s="207"/>
      <c r="G70" s="207"/>
      <c r="H70" s="207"/>
      <c r="I70" s="207"/>
      <c r="J70" s="207"/>
      <c r="K70" s="208"/>
    </row>
    <row r="71" spans="2:11" ht="18.75" customHeight="1" x14ac:dyDescent="0.3">
      <c r="B71" s="208"/>
      <c r="C71" s="208"/>
      <c r="D71" s="208"/>
      <c r="E71" s="208"/>
      <c r="F71" s="208"/>
      <c r="G71" s="208"/>
      <c r="H71" s="208"/>
      <c r="I71" s="208"/>
      <c r="J71" s="208"/>
      <c r="K71" s="208"/>
    </row>
    <row r="72" spans="2:11" ht="7.5" customHeight="1" x14ac:dyDescent="0.3">
      <c r="B72" s="209"/>
      <c r="C72" s="210"/>
      <c r="D72" s="210"/>
      <c r="E72" s="210"/>
      <c r="F72" s="210"/>
      <c r="G72" s="210"/>
      <c r="H72" s="210"/>
      <c r="I72" s="210"/>
      <c r="J72" s="210"/>
      <c r="K72" s="211"/>
    </row>
    <row r="73" spans="2:11" ht="45" customHeight="1" x14ac:dyDescent="0.3">
      <c r="B73" s="212"/>
      <c r="C73" s="330" t="s">
        <v>100</v>
      </c>
      <c r="D73" s="330"/>
      <c r="E73" s="330"/>
      <c r="F73" s="330"/>
      <c r="G73" s="330"/>
      <c r="H73" s="330"/>
      <c r="I73" s="330"/>
      <c r="J73" s="330"/>
      <c r="K73" s="213"/>
    </row>
    <row r="74" spans="2:11" ht="17.25" customHeight="1" x14ac:dyDescent="0.3">
      <c r="B74" s="212"/>
      <c r="C74" s="214" t="s">
        <v>548</v>
      </c>
      <c r="D74" s="214"/>
      <c r="E74" s="214"/>
      <c r="F74" s="214" t="s">
        <v>549</v>
      </c>
      <c r="G74" s="215"/>
      <c r="H74" s="214" t="s">
        <v>116</v>
      </c>
      <c r="I74" s="214" t="s">
        <v>65</v>
      </c>
      <c r="J74" s="214" t="s">
        <v>550</v>
      </c>
      <c r="K74" s="213"/>
    </row>
    <row r="75" spans="2:11" ht="17.25" customHeight="1" x14ac:dyDescent="0.3">
      <c r="B75" s="212"/>
      <c r="C75" s="216" t="s">
        <v>551</v>
      </c>
      <c r="D75" s="216"/>
      <c r="E75" s="216"/>
      <c r="F75" s="217" t="s">
        <v>552</v>
      </c>
      <c r="G75" s="218"/>
      <c r="H75" s="216"/>
      <c r="I75" s="216"/>
      <c r="J75" s="216" t="s">
        <v>553</v>
      </c>
      <c r="K75" s="213"/>
    </row>
    <row r="76" spans="2:11" ht="5.25" customHeight="1" x14ac:dyDescent="0.3">
      <c r="B76" s="212"/>
      <c r="C76" s="219"/>
      <c r="D76" s="219"/>
      <c r="E76" s="219"/>
      <c r="F76" s="219"/>
      <c r="G76" s="220"/>
      <c r="H76" s="219"/>
      <c r="I76" s="219"/>
      <c r="J76" s="219"/>
      <c r="K76" s="213"/>
    </row>
    <row r="77" spans="2:11" ht="15" customHeight="1" x14ac:dyDescent="0.3">
      <c r="B77" s="212"/>
      <c r="C77" s="202" t="s">
        <v>61</v>
      </c>
      <c r="D77" s="219"/>
      <c r="E77" s="219"/>
      <c r="F77" s="221" t="s">
        <v>554</v>
      </c>
      <c r="G77" s="220"/>
      <c r="H77" s="202" t="s">
        <v>555</v>
      </c>
      <c r="I77" s="202" t="s">
        <v>556</v>
      </c>
      <c r="J77" s="202">
        <v>20</v>
      </c>
      <c r="K77" s="213"/>
    </row>
    <row r="78" spans="2:11" ht="15" customHeight="1" x14ac:dyDescent="0.3">
      <c r="B78" s="212"/>
      <c r="C78" s="202" t="s">
        <v>557</v>
      </c>
      <c r="D78" s="202"/>
      <c r="E78" s="202"/>
      <c r="F78" s="221" t="s">
        <v>554</v>
      </c>
      <c r="G78" s="220"/>
      <c r="H78" s="202" t="s">
        <v>558</v>
      </c>
      <c r="I78" s="202" t="s">
        <v>556</v>
      </c>
      <c r="J78" s="202">
        <v>120</v>
      </c>
      <c r="K78" s="213"/>
    </row>
    <row r="79" spans="2:11" ht="15" customHeight="1" x14ac:dyDescent="0.3">
      <c r="B79" s="222"/>
      <c r="C79" s="202" t="s">
        <v>559</v>
      </c>
      <c r="D79" s="202"/>
      <c r="E79" s="202"/>
      <c r="F79" s="221" t="s">
        <v>560</v>
      </c>
      <c r="G79" s="220"/>
      <c r="H79" s="202" t="s">
        <v>561</v>
      </c>
      <c r="I79" s="202" t="s">
        <v>556</v>
      </c>
      <c r="J79" s="202">
        <v>50</v>
      </c>
      <c r="K79" s="213"/>
    </row>
    <row r="80" spans="2:11" ht="15" customHeight="1" x14ac:dyDescent="0.3">
      <c r="B80" s="222"/>
      <c r="C80" s="202" t="s">
        <v>562</v>
      </c>
      <c r="D80" s="202"/>
      <c r="E80" s="202"/>
      <c r="F80" s="221" t="s">
        <v>554</v>
      </c>
      <c r="G80" s="220"/>
      <c r="H80" s="202" t="s">
        <v>563</v>
      </c>
      <c r="I80" s="202" t="s">
        <v>564</v>
      </c>
      <c r="J80" s="202"/>
      <c r="K80" s="213"/>
    </row>
    <row r="81" spans="2:11" ht="15" customHeight="1" x14ac:dyDescent="0.3">
      <c r="B81" s="222"/>
      <c r="C81" s="223" t="s">
        <v>565</v>
      </c>
      <c r="D81" s="223"/>
      <c r="E81" s="223"/>
      <c r="F81" s="224" t="s">
        <v>560</v>
      </c>
      <c r="G81" s="223"/>
      <c r="H81" s="223" t="s">
        <v>566</v>
      </c>
      <c r="I81" s="223" t="s">
        <v>556</v>
      </c>
      <c r="J81" s="223">
        <v>15</v>
      </c>
      <c r="K81" s="213"/>
    </row>
    <row r="82" spans="2:11" ht="15" customHeight="1" x14ac:dyDescent="0.3">
      <c r="B82" s="222"/>
      <c r="C82" s="223" t="s">
        <v>567</v>
      </c>
      <c r="D82" s="223"/>
      <c r="E82" s="223"/>
      <c r="F82" s="224" t="s">
        <v>560</v>
      </c>
      <c r="G82" s="223"/>
      <c r="H82" s="223" t="s">
        <v>568</v>
      </c>
      <c r="I82" s="223" t="s">
        <v>556</v>
      </c>
      <c r="J82" s="223">
        <v>15</v>
      </c>
      <c r="K82" s="213"/>
    </row>
    <row r="83" spans="2:11" ht="15" customHeight="1" x14ac:dyDescent="0.3">
      <c r="B83" s="222"/>
      <c r="C83" s="223" t="s">
        <v>569</v>
      </c>
      <c r="D83" s="223"/>
      <c r="E83" s="223"/>
      <c r="F83" s="224" t="s">
        <v>560</v>
      </c>
      <c r="G83" s="223"/>
      <c r="H83" s="223" t="s">
        <v>570</v>
      </c>
      <c r="I83" s="223" t="s">
        <v>556</v>
      </c>
      <c r="J83" s="223">
        <v>20</v>
      </c>
      <c r="K83" s="213"/>
    </row>
    <row r="84" spans="2:11" ht="15" customHeight="1" x14ac:dyDescent="0.3">
      <c r="B84" s="222"/>
      <c r="C84" s="223" t="s">
        <v>571</v>
      </c>
      <c r="D84" s="223"/>
      <c r="E84" s="223"/>
      <c r="F84" s="224" t="s">
        <v>560</v>
      </c>
      <c r="G84" s="223"/>
      <c r="H84" s="223" t="s">
        <v>572</v>
      </c>
      <c r="I84" s="223" t="s">
        <v>556</v>
      </c>
      <c r="J84" s="223">
        <v>20</v>
      </c>
      <c r="K84" s="213"/>
    </row>
    <row r="85" spans="2:11" ht="15" customHeight="1" x14ac:dyDescent="0.3">
      <c r="B85" s="222"/>
      <c r="C85" s="202" t="s">
        <v>573</v>
      </c>
      <c r="D85" s="202"/>
      <c r="E85" s="202"/>
      <c r="F85" s="221" t="s">
        <v>560</v>
      </c>
      <c r="G85" s="220"/>
      <c r="H85" s="202" t="s">
        <v>574</v>
      </c>
      <c r="I85" s="202" t="s">
        <v>556</v>
      </c>
      <c r="J85" s="202">
        <v>50</v>
      </c>
      <c r="K85" s="213"/>
    </row>
    <row r="86" spans="2:11" ht="15" customHeight="1" x14ac:dyDescent="0.3">
      <c r="B86" s="222"/>
      <c r="C86" s="202" t="s">
        <v>575</v>
      </c>
      <c r="D86" s="202"/>
      <c r="E86" s="202"/>
      <c r="F86" s="221" t="s">
        <v>560</v>
      </c>
      <c r="G86" s="220"/>
      <c r="H86" s="202" t="s">
        <v>576</v>
      </c>
      <c r="I86" s="202" t="s">
        <v>556</v>
      </c>
      <c r="J86" s="202">
        <v>20</v>
      </c>
      <c r="K86" s="213"/>
    </row>
    <row r="87" spans="2:11" ht="15" customHeight="1" x14ac:dyDescent="0.3">
      <c r="B87" s="222"/>
      <c r="C87" s="202" t="s">
        <v>577</v>
      </c>
      <c r="D87" s="202"/>
      <c r="E87" s="202"/>
      <c r="F87" s="221" t="s">
        <v>560</v>
      </c>
      <c r="G87" s="220"/>
      <c r="H87" s="202" t="s">
        <v>578</v>
      </c>
      <c r="I87" s="202" t="s">
        <v>556</v>
      </c>
      <c r="J87" s="202">
        <v>20</v>
      </c>
      <c r="K87" s="213"/>
    </row>
    <row r="88" spans="2:11" ht="15" customHeight="1" x14ac:dyDescent="0.3">
      <c r="B88" s="222"/>
      <c r="C88" s="202" t="s">
        <v>579</v>
      </c>
      <c r="D88" s="202"/>
      <c r="E88" s="202"/>
      <c r="F88" s="221" t="s">
        <v>560</v>
      </c>
      <c r="G88" s="220"/>
      <c r="H88" s="202" t="s">
        <v>580</v>
      </c>
      <c r="I88" s="202" t="s">
        <v>556</v>
      </c>
      <c r="J88" s="202">
        <v>50</v>
      </c>
      <c r="K88" s="213"/>
    </row>
    <row r="89" spans="2:11" ht="15" customHeight="1" x14ac:dyDescent="0.3">
      <c r="B89" s="222"/>
      <c r="C89" s="202" t="s">
        <v>581</v>
      </c>
      <c r="D89" s="202"/>
      <c r="E89" s="202"/>
      <c r="F89" s="221" t="s">
        <v>560</v>
      </c>
      <c r="G89" s="220"/>
      <c r="H89" s="202" t="s">
        <v>581</v>
      </c>
      <c r="I89" s="202" t="s">
        <v>556</v>
      </c>
      <c r="J89" s="202">
        <v>50</v>
      </c>
      <c r="K89" s="213"/>
    </row>
    <row r="90" spans="2:11" ht="15" customHeight="1" x14ac:dyDescent="0.3">
      <c r="B90" s="222"/>
      <c r="C90" s="202" t="s">
        <v>121</v>
      </c>
      <c r="D90" s="202"/>
      <c r="E90" s="202"/>
      <c r="F90" s="221" t="s">
        <v>560</v>
      </c>
      <c r="G90" s="220"/>
      <c r="H90" s="202" t="s">
        <v>582</v>
      </c>
      <c r="I90" s="202" t="s">
        <v>556</v>
      </c>
      <c r="J90" s="202">
        <v>255</v>
      </c>
      <c r="K90" s="213"/>
    </row>
    <row r="91" spans="2:11" ht="15" customHeight="1" x14ac:dyDescent="0.3">
      <c r="B91" s="222"/>
      <c r="C91" s="202" t="s">
        <v>583</v>
      </c>
      <c r="D91" s="202"/>
      <c r="E91" s="202"/>
      <c r="F91" s="221" t="s">
        <v>554</v>
      </c>
      <c r="G91" s="220"/>
      <c r="H91" s="202" t="s">
        <v>584</v>
      </c>
      <c r="I91" s="202" t="s">
        <v>585</v>
      </c>
      <c r="J91" s="202"/>
      <c r="K91" s="213"/>
    </row>
    <row r="92" spans="2:11" ht="15" customHeight="1" x14ac:dyDescent="0.3">
      <c r="B92" s="222"/>
      <c r="C92" s="202" t="s">
        <v>586</v>
      </c>
      <c r="D92" s="202"/>
      <c r="E92" s="202"/>
      <c r="F92" s="221" t="s">
        <v>554</v>
      </c>
      <c r="G92" s="220"/>
      <c r="H92" s="202" t="s">
        <v>587</v>
      </c>
      <c r="I92" s="202" t="s">
        <v>588</v>
      </c>
      <c r="J92" s="202"/>
      <c r="K92" s="213"/>
    </row>
    <row r="93" spans="2:11" ht="15" customHeight="1" x14ac:dyDescent="0.3">
      <c r="B93" s="222"/>
      <c r="C93" s="202" t="s">
        <v>589</v>
      </c>
      <c r="D93" s="202"/>
      <c r="E93" s="202"/>
      <c r="F93" s="221" t="s">
        <v>554</v>
      </c>
      <c r="G93" s="220"/>
      <c r="H93" s="202" t="s">
        <v>589</v>
      </c>
      <c r="I93" s="202" t="s">
        <v>588</v>
      </c>
      <c r="J93" s="202"/>
      <c r="K93" s="213"/>
    </row>
    <row r="94" spans="2:11" ht="15" customHeight="1" x14ac:dyDescent="0.3">
      <c r="B94" s="222"/>
      <c r="C94" s="202" t="s">
        <v>46</v>
      </c>
      <c r="D94" s="202"/>
      <c r="E94" s="202"/>
      <c r="F94" s="221" t="s">
        <v>554</v>
      </c>
      <c r="G94" s="220"/>
      <c r="H94" s="202" t="s">
        <v>590</v>
      </c>
      <c r="I94" s="202" t="s">
        <v>588</v>
      </c>
      <c r="J94" s="202"/>
      <c r="K94" s="213"/>
    </row>
    <row r="95" spans="2:11" ht="15" customHeight="1" x14ac:dyDescent="0.3">
      <c r="B95" s="222"/>
      <c r="C95" s="202" t="s">
        <v>56</v>
      </c>
      <c r="D95" s="202"/>
      <c r="E95" s="202"/>
      <c r="F95" s="221" t="s">
        <v>554</v>
      </c>
      <c r="G95" s="220"/>
      <c r="H95" s="202" t="s">
        <v>591</v>
      </c>
      <c r="I95" s="202" t="s">
        <v>588</v>
      </c>
      <c r="J95" s="202"/>
      <c r="K95" s="213"/>
    </row>
    <row r="96" spans="2:11" ht="15" customHeight="1" x14ac:dyDescent="0.3">
      <c r="B96" s="225"/>
      <c r="C96" s="226"/>
      <c r="D96" s="226"/>
      <c r="E96" s="226"/>
      <c r="F96" s="226"/>
      <c r="G96" s="226"/>
      <c r="H96" s="226"/>
      <c r="I96" s="226"/>
      <c r="J96" s="226"/>
      <c r="K96" s="227"/>
    </row>
    <row r="97" spans="2:11" ht="18.75" customHeight="1" x14ac:dyDescent="0.3">
      <c r="B97" s="228"/>
      <c r="C97" s="229"/>
      <c r="D97" s="229"/>
      <c r="E97" s="229"/>
      <c r="F97" s="229"/>
      <c r="G97" s="229"/>
      <c r="H97" s="229"/>
      <c r="I97" s="229"/>
      <c r="J97" s="229"/>
      <c r="K97" s="228"/>
    </row>
    <row r="98" spans="2:11" ht="18.75" customHeight="1" x14ac:dyDescent="0.3">
      <c r="B98" s="208"/>
      <c r="C98" s="208"/>
      <c r="D98" s="208"/>
      <c r="E98" s="208"/>
      <c r="F98" s="208"/>
      <c r="G98" s="208"/>
      <c r="H98" s="208"/>
      <c r="I98" s="208"/>
      <c r="J98" s="208"/>
      <c r="K98" s="208"/>
    </row>
    <row r="99" spans="2:11" ht="7.5" customHeight="1" x14ac:dyDescent="0.3">
      <c r="B99" s="209"/>
      <c r="C99" s="210"/>
      <c r="D99" s="210"/>
      <c r="E99" s="210"/>
      <c r="F99" s="210"/>
      <c r="G99" s="210"/>
      <c r="H99" s="210"/>
      <c r="I99" s="210"/>
      <c r="J99" s="210"/>
      <c r="K99" s="211"/>
    </row>
    <row r="100" spans="2:11" ht="45" customHeight="1" x14ac:dyDescent="0.3">
      <c r="B100" s="212"/>
      <c r="C100" s="330" t="s">
        <v>592</v>
      </c>
      <c r="D100" s="330"/>
      <c r="E100" s="330"/>
      <c r="F100" s="330"/>
      <c r="G100" s="330"/>
      <c r="H100" s="330"/>
      <c r="I100" s="330"/>
      <c r="J100" s="330"/>
      <c r="K100" s="213"/>
    </row>
    <row r="101" spans="2:11" ht="17.25" customHeight="1" x14ac:dyDescent="0.3">
      <c r="B101" s="212"/>
      <c r="C101" s="214" t="s">
        <v>548</v>
      </c>
      <c r="D101" s="214"/>
      <c r="E101" s="214"/>
      <c r="F101" s="214" t="s">
        <v>549</v>
      </c>
      <c r="G101" s="215"/>
      <c r="H101" s="214" t="s">
        <v>116</v>
      </c>
      <c r="I101" s="214" t="s">
        <v>65</v>
      </c>
      <c r="J101" s="214" t="s">
        <v>550</v>
      </c>
      <c r="K101" s="213"/>
    </row>
    <row r="102" spans="2:11" ht="17.25" customHeight="1" x14ac:dyDescent="0.3">
      <c r="B102" s="212"/>
      <c r="C102" s="216" t="s">
        <v>551</v>
      </c>
      <c r="D102" s="216"/>
      <c r="E102" s="216"/>
      <c r="F102" s="217" t="s">
        <v>552</v>
      </c>
      <c r="G102" s="218"/>
      <c r="H102" s="216"/>
      <c r="I102" s="216"/>
      <c r="J102" s="216" t="s">
        <v>553</v>
      </c>
      <c r="K102" s="213"/>
    </row>
    <row r="103" spans="2:11" ht="5.25" customHeight="1" x14ac:dyDescent="0.3">
      <c r="B103" s="212"/>
      <c r="C103" s="214"/>
      <c r="D103" s="214"/>
      <c r="E103" s="214"/>
      <c r="F103" s="214"/>
      <c r="G103" s="230"/>
      <c r="H103" s="214"/>
      <c r="I103" s="214"/>
      <c r="J103" s="214"/>
      <c r="K103" s="213"/>
    </row>
    <row r="104" spans="2:11" ht="15" customHeight="1" x14ac:dyDescent="0.3">
      <c r="B104" s="212"/>
      <c r="C104" s="202" t="s">
        <v>61</v>
      </c>
      <c r="D104" s="219"/>
      <c r="E104" s="219"/>
      <c r="F104" s="221" t="s">
        <v>554</v>
      </c>
      <c r="G104" s="230"/>
      <c r="H104" s="202" t="s">
        <v>593</v>
      </c>
      <c r="I104" s="202" t="s">
        <v>556</v>
      </c>
      <c r="J104" s="202">
        <v>20</v>
      </c>
      <c r="K104" s="213"/>
    </row>
    <row r="105" spans="2:11" ht="15" customHeight="1" x14ac:dyDescent="0.3">
      <c r="B105" s="212"/>
      <c r="C105" s="202" t="s">
        <v>557</v>
      </c>
      <c r="D105" s="202"/>
      <c r="E105" s="202"/>
      <c r="F105" s="221" t="s">
        <v>554</v>
      </c>
      <c r="G105" s="202"/>
      <c r="H105" s="202" t="s">
        <v>593</v>
      </c>
      <c r="I105" s="202" t="s">
        <v>556</v>
      </c>
      <c r="J105" s="202">
        <v>120</v>
      </c>
      <c r="K105" s="213"/>
    </row>
    <row r="106" spans="2:11" ht="15" customHeight="1" x14ac:dyDescent="0.3">
      <c r="B106" s="222"/>
      <c r="C106" s="202" t="s">
        <v>559</v>
      </c>
      <c r="D106" s="202"/>
      <c r="E106" s="202"/>
      <c r="F106" s="221" t="s">
        <v>560</v>
      </c>
      <c r="G106" s="202"/>
      <c r="H106" s="202" t="s">
        <v>593</v>
      </c>
      <c r="I106" s="202" t="s">
        <v>556</v>
      </c>
      <c r="J106" s="202">
        <v>50</v>
      </c>
      <c r="K106" s="213"/>
    </row>
    <row r="107" spans="2:11" ht="15" customHeight="1" x14ac:dyDescent="0.3">
      <c r="B107" s="222"/>
      <c r="C107" s="202" t="s">
        <v>562</v>
      </c>
      <c r="D107" s="202"/>
      <c r="E107" s="202"/>
      <c r="F107" s="221" t="s">
        <v>554</v>
      </c>
      <c r="G107" s="202"/>
      <c r="H107" s="202" t="s">
        <v>593</v>
      </c>
      <c r="I107" s="202" t="s">
        <v>564</v>
      </c>
      <c r="J107" s="202"/>
      <c r="K107" s="213"/>
    </row>
    <row r="108" spans="2:11" ht="15" customHeight="1" x14ac:dyDescent="0.3">
      <c r="B108" s="222"/>
      <c r="C108" s="202" t="s">
        <v>573</v>
      </c>
      <c r="D108" s="202"/>
      <c r="E108" s="202"/>
      <c r="F108" s="221" t="s">
        <v>560</v>
      </c>
      <c r="G108" s="202"/>
      <c r="H108" s="202" t="s">
        <v>593</v>
      </c>
      <c r="I108" s="202" t="s">
        <v>556</v>
      </c>
      <c r="J108" s="202">
        <v>50</v>
      </c>
      <c r="K108" s="213"/>
    </row>
    <row r="109" spans="2:11" ht="15" customHeight="1" x14ac:dyDescent="0.3">
      <c r="B109" s="222"/>
      <c r="C109" s="202" t="s">
        <v>581</v>
      </c>
      <c r="D109" s="202"/>
      <c r="E109" s="202"/>
      <c r="F109" s="221" t="s">
        <v>560</v>
      </c>
      <c r="G109" s="202"/>
      <c r="H109" s="202" t="s">
        <v>593</v>
      </c>
      <c r="I109" s="202" t="s">
        <v>556</v>
      </c>
      <c r="J109" s="202">
        <v>50</v>
      </c>
      <c r="K109" s="213"/>
    </row>
    <row r="110" spans="2:11" ht="15" customHeight="1" x14ac:dyDescent="0.3">
      <c r="B110" s="222"/>
      <c r="C110" s="202" t="s">
        <v>579</v>
      </c>
      <c r="D110" s="202"/>
      <c r="E110" s="202"/>
      <c r="F110" s="221" t="s">
        <v>560</v>
      </c>
      <c r="G110" s="202"/>
      <c r="H110" s="202" t="s">
        <v>593</v>
      </c>
      <c r="I110" s="202" t="s">
        <v>556</v>
      </c>
      <c r="J110" s="202">
        <v>50</v>
      </c>
      <c r="K110" s="213"/>
    </row>
    <row r="111" spans="2:11" ht="15" customHeight="1" x14ac:dyDescent="0.3">
      <c r="B111" s="222"/>
      <c r="C111" s="202" t="s">
        <v>61</v>
      </c>
      <c r="D111" s="202"/>
      <c r="E111" s="202"/>
      <c r="F111" s="221" t="s">
        <v>554</v>
      </c>
      <c r="G111" s="202"/>
      <c r="H111" s="202" t="s">
        <v>594</v>
      </c>
      <c r="I111" s="202" t="s">
        <v>556</v>
      </c>
      <c r="J111" s="202">
        <v>20</v>
      </c>
      <c r="K111" s="213"/>
    </row>
    <row r="112" spans="2:11" ht="15" customHeight="1" x14ac:dyDescent="0.3">
      <c r="B112" s="222"/>
      <c r="C112" s="202" t="s">
        <v>595</v>
      </c>
      <c r="D112" s="202"/>
      <c r="E112" s="202"/>
      <c r="F112" s="221" t="s">
        <v>554</v>
      </c>
      <c r="G112" s="202"/>
      <c r="H112" s="202" t="s">
        <v>596</v>
      </c>
      <c r="I112" s="202" t="s">
        <v>556</v>
      </c>
      <c r="J112" s="202">
        <v>120</v>
      </c>
      <c r="K112" s="213"/>
    </row>
    <row r="113" spans="2:11" ht="15" customHeight="1" x14ac:dyDescent="0.3">
      <c r="B113" s="222"/>
      <c r="C113" s="202" t="s">
        <v>46</v>
      </c>
      <c r="D113" s="202"/>
      <c r="E113" s="202"/>
      <c r="F113" s="221" t="s">
        <v>554</v>
      </c>
      <c r="G113" s="202"/>
      <c r="H113" s="202" t="s">
        <v>597</v>
      </c>
      <c r="I113" s="202" t="s">
        <v>588</v>
      </c>
      <c r="J113" s="202"/>
      <c r="K113" s="213"/>
    </row>
    <row r="114" spans="2:11" ht="15" customHeight="1" x14ac:dyDescent="0.3">
      <c r="B114" s="222"/>
      <c r="C114" s="202" t="s">
        <v>56</v>
      </c>
      <c r="D114" s="202"/>
      <c r="E114" s="202"/>
      <c r="F114" s="221" t="s">
        <v>554</v>
      </c>
      <c r="G114" s="202"/>
      <c r="H114" s="202" t="s">
        <v>598</v>
      </c>
      <c r="I114" s="202" t="s">
        <v>588</v>
      </c>
      <c r="J114" s="202"/>
      <c r="K114" s="213"/>
    </row>
    <row r="115" spans="2:11" ht="15" customHeight="1" x14ac:dyDescent="0.3">
      <c r="B115" s="222"/>
      <c r="C115" s="202" t="s">
        <v>65</v>
      </c>
      <c r="D115" s="202"/>
      <c r="E115" s="202"/>
      <c r="F115" s="221" t="s">
        <v>554</v>
      </c>
      <c r="G115" s="202"/>
      <c r="H115" s="202" t="s">
        <v>599</v>
      </c>
      <c r="I115" s="202" t="s">
        <v>600</v>
      </c>
      <c r="J115" s="202"/>
      <c r="K115" s="213"/>
    </row>
    <row r="116" spans="2:11" ht="15" customHeight="1" x14ac:dyDescent="0.3">
      <c r="B116" s="225"/>
      <c r="C116" s="231"/>
      <c r="D116" s="231"/>
      <c r="E116" s="231"/>
      <c r="F116" s="231"/>
      <c r="G116" s="231"/>
      <c r="H116" s="231"/>
      <c r="I116" s="231"/>
      <c r="J116" s="231"/>
      <c r="K116" s="227"/>
    </row>
    <row r="117" spans="2:11" ht="18.75" customHeight="1" x14ac:dyDescent="0.3">
      <c r="B117" s="232"/>
      <c r="C117" s="198"/>
      <c r="D117" s="198"/>
      <c r="E117" s="198"/>
      <c r="F117" s="233"/>
      <c r="G117" s="198"/>
      <c r="H117" s="198"/>
      <c r="I117" s="198"/>
      <c r="J117" s="198"/>
      <c r="K117" s="232"/>
    </row>
    <row r="118" spans="2:11" ht="18.75" customHeight="1" x14ac:dyDescent="0.3">
      <c r="B118" s="208"/>
      <c r="C118" s="208"/>
      <c r="D118" s="208"/>
      <c r="E118" s="208"/>
      <c r="F118" s="208"/>
      <c r="G118" s="208"/>
      <c r="H118" s="208"/>
      <c r="I118" s="208"/>
      <c r="J118" s="208"/>
      <c r="K118" s="208"/>
    </row>
    <row r="119" spans="2:11" ht="7.5" customHeight="1" x14ac:dyDescent="0.3">
      <c r="B119" s="234"/>
      <c r="C119" s="235"/>
      <c r="D119" s="235"/>
      <c r="E119" s="235"/>
      <c r="F119" s="235"/>
      <c r="G119" s="235"/>
      <c r="H119" s="235"/>
      <c r="I119" s="235"/>
      <c r="J119" s="235"/>
      <c r="K119" s="236"/>
    </row>
    <row r="120" spans="2:11" ht="45" customHeight="1" x14ac:dyDescent="0.3">
      <c r="B120" s="237"/>
      <c r="C120" s="327" t="s">
        <v>601</v>
      </c>
      <c r="D120" s="327"/>
      <c r="E120" s="327"/>
      <c r="F120" s="327"/>
      <c r="G120" s="327"/>
      <c r="H120" s="327"/>
      <c r="I120" s="327"/>
      <c r="J120" s="327"/>
      <c r="K120" s="238"/>
    </row>
    <row r="121" spans="2:11" ht="17.25" customHeight="1" x14ac:dyDescent="0.3">
      <c r="B121" s="239"/>
      <c r="C121" s="214" t="s">
        <v>548</v>
      </c>
      <c r="D121" s="214"/>
      <c r="E121" s="214"/>
      <c r="F121" s="214" t="s">
        <v>549</v>
      </c>
      <c r="G121" s="215"/>
      <c r="H121" s="214" t="s">
        <v>116</v>
      </c>
      <c r="I121" s="214" t="s">
        <v>65</v>
      </c>
      <c r="J121" s="214" t="s">
        <v>550</v>
      </c>
      <c r="K121" s="240"/>
    </row>
    <row r="122" spans="2:11" ht="17.25" customHeight="1" x14ac:dyDescent="0.3">
      <c r="B122" s="239"/>
      <c r="C122" s="216" t="s">
        <v>551</v>
      </c>
      <c r="D122" s="216"/>
      <c r="E122" s="216"/>
      <c r="F122" s="217" t="s">
        <v>552</v>
      </c>
      <c r="G122" s="218"/>
      <c r="H122" s="216"/>
      <c r="I122" s="216"/>
      <c r="J122" s="216" t="s">
        <v>553</v>
      </c>
      <c r="K122" s="240"/>
    </row>
    <row r="123" spans="2:11" ht="5.25" customHeight="1" x14ac:dyDescent="0.3">
      <c r="B123" s="241"/>
      <c r="C123" s="219"/>
      <c r="D123" s="219"/>
      <c r="E123" s="219"/>
      <c r="F123" s="219"/>
      <c r="G123" s="202"/>
      <c r="H123" s="219"/>
      <c r="I123" s="219"/>
      <c r="J123" s="219"/>
      <c r="K123" s="242"/>
    </row>
    <row r="124" spans="2:11" ht="15" customHeight="1" x14ac:dyDescent="0.3">
      <c r="B124" s="241"/>
      <c r="C124" s="202" t="s">
        <v>557</v>
      </c>
      <c r="D124" s="219"/>
      <c r="E124" s="219"/>
      <c r="F124" s="221" t="s">
        <v>554</v>
      </c>
      <c r="G124" s="202"/>
      <c r="H124" s="202" t="s">
        <v>593</v>
      </c>
      <c r="I124" s="202" t="s">
        <v>556</v>
      </c>
      <c r="J124" s="202">
        <v>120</v>
      </c>
      <c r="K124" s="243"/>
    </row>
    <row r="125" spans="2:11" ht="15" customHeight="1" x14ac:dyDescent="0.3">
      <c r="B125" s="241"/>
      <c r="C125" s="202" t="s">
        <v>602</v>
      </c>
      <c r="D125" s="202"/>
      <c r="E125" s="202"/>
      <c r="F125" s="221" t="s">
        <v>554</v>
      </c>
      <c r="G125" s="202"/>
      <c r="H125" s="202" t="s">
        <v>603</v>
      </c>
      <c r="I125" s="202" t="s">
        <v>556</v>
      </c>
      <c r="J125" s="202" t="s">
        <v>604</v>
      </c>
      <c r="K125" s="243"/>
    </row>
    <row r="126" spans="2:11" ht="15" customHeight="1" x14ac:dyDescent="0.3">
      <c r="B126" s="241"/>
      <c r="C126" s="202" t="s">
        <v>503</v>
      </c>
      <c r="D126" s="202"/>
      <c r="E126" s="202"/>
      <c r="F126" s="221" t="s">
        <v>554</v>
      </c>
      <c r="G126" s="202"/>
      <c r="H126" s="202" t="s">
        <v>605</v>
      </c>
      <c r="I126" s="202" t="s">
        <v>556</v>
      </c>
      <c r="J126" s="202" t="s">
        <v>604</v>
      </c>
      <c r="K126" s="243"/>
    </row>
    <row r="127" spans="2:11" ht="15" customHeight="1" x14ac:dyDescent="0.3">
      <c r="B127" s="241"/>
      <c r="C127" s="202" t="s">
        <v>565</v>
      </c>
      <c r="D127" s="202"/>
      <c r="E127" s="202"/>
      <c r="F127" s="221" t="s">
        <v>560</v>
      </c>
      <c r="G127" s="202"/>
      <c r="H127" s="202" t="s">
        <v>566</v>
      </c>
      <c r="I127" s="202" t="s">
        <v>556</v>
      </c>
      <c r="J127" s="202">
        <v>15</v>
      </c>
      <c r="K127" s="243"/>
    </row>
    <row r="128" spans="2:11" ht="15" customHeight="1" x14ac:dyDescent="0.3">
      <c r="B128" s="241"/>
      <c r="C128" s="223" t="s">
        <v>567</v>
      </c>
      <c r="D128" s="223"/>
      <c r="E128" s="223"/>
      <c r="F128" s="224" t="s">
        <v>560</v>
      </c>
      <c r="G128" s="223"/>
      <c r="H128" s="223" t="s">
        <v>568</v>
      </c>
      <c r="I128" s="223" t="s">
        <v>556</v>
      </c>
      <c r="J128" s="223">
        <v>15</v>
      </c>
      <c r="K128" s="243"/>
    </row>
    <row r="129" spans="2:11" ht="15" customHeight="1" x14ac:dyDescent="0.3">
      <c r="B129" s="241"/>
      <c r="C129" s="223" t="s">
        <v>569</v>
      </c>
      <c r="D129" s="223"/>
      <c r="E129" s="223"/>
      <c r="F129" s="224" t="s">
        <v>560</v>
      </c>
      <c r="G129" s="223"/>
      <c r="H129" s="223" t="s">
        <v>570</v>
      </c>
      <c r="I129" s="223" t="s">
        <v>556</v>
      </c>
      <c r="J129" s="223">
        <v>20</v>
      </c>
      <c r="K129" s="243"/>
    </row>
    <row r="130" spans="2:11" ht="15" customHeight="1" x14ac:dyDescent="0.3">
      <c r="B130" s="241"/>
      <c r="C130" s="223" t="s">
        <v>571</v>
      </c>
      <c r="D130" s="223"/>
      <c r="E130" s="223"/>
      <c r="F130" s="224" t="s">
        <v>560</v>
      </c>
      <c r="G130" s="223"/>
      <c r="H130" s="223" t="s">
        <v>572</v>
      </c>
      <c r="I130" s="223" t="s">
        <v>556</v>
      </c>
      <c r="J130" s="223">
        <v>20</v>
      </c>
      <c r="K130" s="243"/>
    </row>
    <row r="131" spans="2:11" ht="15" customHeight="1" x14ac:dyDescent="0.3">
      <c r="B131" s="241"/>
      <c r="C131" s="202" t="s">
        <v>559</v>
      </c>
      <c r="D131" s="202"/>
      <c r="E131" s="202"/>
      <c r="F131" s="221" t="s">
        <v>560</v>
      </c>
      <c r="G131" s="202"/>
      <c r="H131" s="202" t="s">
        <v>593</v>
      </c>
      <c r="I131" s="202" t="s">
        <v>556</v>
      </c>
      <c r="J131" s="202">
        <v>50</v>
      </c>
      <c r="K131" s="243"/>
    </row>
    <row r="132" spans="2:11" ht="15" customHeight="1" x14ac:dyDescent="0.3">
      <c r="B132" s="241"/>
      <c r="C132" s="202" t="s">
        <v>573</v>
      </c>
      <c r="D132" s="202"/>
      <c r="E132" s="202"/>
      <c r="F132" s="221" t="s">
        <v>560</v>
      </c>
      <c r="G132" s="202"/>
      <c r="H132" s="202" t="s">
        <v>593</v>
      </c>
      <c r="I132" s="202" t="s">
        <v>556</v>
      </c>
      <c r="J132" s="202">
        <v>50</v>
      </c>
      <c r="K132" s="243"/>
    </row>
    <row r="133" spans="2:11" ht="15" customHeight="1" x14ac:dyDescent="0.3">
      <c r="B133" s="241"/>
      <c r="C133" s="202" t="s">
        <v>579</v>
      </c>
      <c r="D133" s="202"/>
      <c r="E133" s="202"/>
      <c r="F133" s="221" t="s">
        <v>560</v>
      </c>
      <c r="G133" s="202"/>
      <c r="H133" s="202" t="s">
        <v>593</v>
      </c>
      <c r="I133" s="202" t="s">
        <v>556</v>
      </c>
      <c r="J133" s="202">
        <v>50</v>
      </c>
      <c r="K133" s="243"/>
    </row>
    <row r="134" spans="2:11" ht="15" customHeight="1" x14ac:dyDescent="0.3">
      <c r="B134" s="241"/>
      <c r="C134" s="202" t="s">
        <v>581</v>
      </c>
      <c r="D134" s="202"/>
      <c r="E134" s="202"/>
      <c r="F134" s="221" t="s">
        <v>560</v>
      </c>
      <c r="G134" s="202"/>
      <c r="H134" s="202" t="s">
        <v>593</v>
      </c>
      <c r="I134" s="202" t="s">
        <v>556</v>
      </c>
      <c r="J134" s="202">
        <v>50</v>
      </c>
      <c r="K134" s="243"/>
    </row>
    <row r="135" spans="2:11" ht="15" customHeight="1" x14ac:dyDescent="0.3">
      <c r="B135" s="241"/>
      <c r="C135" s="202" t="s">
        <v>121</v>
      </c>
      <c r="D135" s="202"/>
      <c r="E135" s="202"/>
      <c r="F135" s="221" t="s">
        <v>560</v>
      </c>
      <c r="G135" s="202"/>
      <c r="H135" s="202" t="s">
        <v>606</v>
      </c>
      <c r="I135" s="202" t="s">
        <v>556</v>
      </c>
      <c r="J135" s="202">
        <v>255</v>
      </c>
      <c r="K135" s="243"/>
    </row>
    <row r="136" spans="2:11" ht="15" customHeight="1" x14ac:dyDescent="0.3">
      <c r="B136" s="241"/>
      <c r="C136" s="202" t="s">
        <v>583</v>
      </c>
      <c r="D136" s="202"/>
      <c r="E136" s="202"/>
      <c r="F136" s="221" t="s">
        <v>554</v>
      </c>
      <c r="G136" s="202"/>
      <c r="H136" s="202" t="s">
        <v>607</v>
      </c>
      <c r="I136" s="202" t="s">
        <v>585</v>
      </c>
      <c r="J136" s="202"/>
      <c r="K136" s="243"/>
    </row>
    <row r="137" spans="2:11" ht="15" customHeight="1" x14ac:dyDescent="0.3">
      <c r="B137" s="241"/>
      <c r="C137" s="202" t="s">
        <v>586</v>
      </c>
      <c r="D137" s="202"/>
      <c r="E137" s="202"/>
      <c r="F137" s="221" t="s">
        <v>554</v>
      </c>
      <c r="G137" s="202"/>
      <c r="H137" s="202" t="s">
        <v>608</v>
      </c>
      <c r="I137" s="202" t="s">
        <v>588</v>
      </c>
      <c r="J137" s="202"/>
      <c r="K137" s="243"/>
    </row>
    <row r="138" spans="2:11" ht="15" customHeight="1" x14ac:dyDescent="0.3">
      <c r="B138" s="241"/>
      <c r="C138" s="202" t="s">
        <v>589</v>
      </c>
      <c r="D138" s="202"/>
      <c r="E138" s="202"/>
      <c r="F138" s="221" t="s">
        <v>554</v>
      </c>
      <c r="G138" s="202"/>
      <c r="H138" s="202" t="s">
        <v>589</v>
      </c>
      <c r="I138" s="202" t="s">
        <v>588</v>
      </c>
      <c r="J138" s="202"/>
      <c r="K138" s="243"/>
    </row>
    <row r="139" spans="2:11" ht="15" customHeight="1" x14ac:dyDescent="0.3">
      <c r="B139" s="241"/>
      <c r="C139" s="202" t="s">
        <v>46</v>
      </c>
      <c r="D139" s="202"/>
      <c r="E139" s="202"/>
      <c r="F139" s="221" t="s">
        <v>554</v>
      </c>
      <c r="G139" s="202"/>
      <c r="H139" s="202" t="s">
        <v>609</v>
      </c>
      <c r="I139" s="202" t="s">
        <v>588</v>
      </c>
      <c r="J139" s="202"/>
      <c r="K139" s="243"/>
    </row>
    <row r="140" spans="2:11" ht="15" customHeight="1" x14ac:dyDescent="0.3">
      <c r="B140" s="241"/>
      <c r="C140" s="202" t="s">
        <v>610</v>
      </c>
      <c r="D140" s="202"/>
      <c r="E140" s="202"/>
      <c r="F140" s="221" t="s">
        <v>554</v>
      </c>
      <c r="G140" s="202"/>
      <c r="H140" s="202" t="s">
        <v>611</v>
      </c>
      <c r="I140" s="202" t="s">
        <v>588</v>
      </c>
      <c r="J140" s="202"/>
      <c r="K140" s="243"/>
    </row>
    <row r="141" spans="2:11" ht="15" customHeight="1" x14ac:dyDescent="0.3">
      <c r="B141" s="244"/>
      <c r="C141" s="245"/>
      <c r="D141" s="245"/>
      <c r="E141" s="245"/>
      <c r="F141" s="245"/>
      <c r="G141" s="245"/>
      <c r="H141" s="245"/>
      <c r="I141" s="245"/>
      <c r="J141" s="245"/>
      <c r="K141" s="246"/>
    </row>
    <row r="142" spans="2:11" ht="18.75" customHeight="1" x14ac:dyDescent="0.3">
      <c r="B142" s="198"/>
      <c r="C142" s="198"/>
      <c r="D142" s="198"/>
      <c r="E142" s="198"/>
      <c r="F142" s="233"/>
      <c r="G142" s="198"/>
      <c r="H142" s="198"/>
      <c r="I142" s="198"/>
      <c r="J142" s="198"/>
      <c r="K142" s="198"/>
    </row>
    <row r="143" spans="2:11" ht="18.75" customHeight="1" x14ac:dyDescent="0.3">
      <c r="B143" s="208"/>
      <c r="C143" s="208"/>
      <c r="D143" s="208"/>
      <c r="E143" s="208"/>
      <c r="F143" s="208"/>
      <c r="G143" s="208"/>
      <c r="H143" s="208"/>
      <c r="I143" s="208"/>
      <c r="J143" s="208"/>
      <c r="K143" s="208"/>
    </row>
    <row r="144" spans="2:11" ht="7.5" customHeight="1" x14ac:dyDescent="0.3">
      <c r="B144" s="209"/>
      <c r="C144" s="210"/>
      <c r="D144" s="210"/>
      <c r="E144" s="210"/>
      <c r="F144" s="210"/>
      <c r="G144" s="210"/>
      <c r="H144" s="210"/>
      <c r="I144" s="210"/>
      <c r="J144" s="210"/>
      <c r="K144" s="211"/>
    </row>
    <row r="145" spans="2:11" ht="45" customHeight="1" x14ac:dyDescent="0.3">
      <c r="B145" s="212"/>
      <c r="C145" s="330" t="s">
        <v>612</v>
      </c>
      <c r="D145" s="330"/>
      <c r="E145" s="330"/>
      <c r="F145" s="330"/>
      <c r="G145" s="330"/>
      <c r="H145" s="330"/>
      <c r="I145" s="330"/>
      <c r="J145" s="330"/>
      <c r="K145" s="213"/>
    </row>
    <row r="146" spans="2:11" ht="17.25" customHeight="1" x14ac:dyDescent="0.3">
      <c r="B146" s="212"/>
      <c r="C146" s="214" t="s">
        <v>548</v>
      </c>
      <c r="D146" s="214"/>
      <c r="E146" s="214"/>
      <c r="F146" s="214" t="s">
        <v>549</v>
      </c>
      <c r="G146" s="215"/>
      <c r="H146" s="214" t="s">
        <v>116</v>
      </c>
      <c r="I146" s="214" t="s">
        <v>65</v>
      </c>
      <c r="J146" s="214" t="s">
        <v>550</v>
      </c>
      <c r="K146" s="213"/>
    </row>
    <row r="147" spans="2:11" ht="17.25" customHeight="1" x14ac:dyDescent="0.3">
      <c r="B147" s="212"/>
      <c r="C147" s="216" t="s">
        <v>551</v>
      </c>
      <c r="D147" s="216"/>
      <c r="E147" s="216"/>
      <c r="F147" s="217" t="s">
        <v>552</v>
      </c>
      <c r="G147" s="218"/>
      <c r="H147" s="216"/>
      <c r="I147" s="216"/>
      <c r="J147" s="216" t="s">
        <v>553</v>
      </c>
      <c r="K147" s="213"/>
    </row>
    <row r="148" spans="2:11" ht="5.25" customHeight="1" x14ac:dyDescent="0.3">
      <c r="B148" s="222"/>
      <c r="C148" s="219"/>
      <c r="D148" s="219"/>
      <c r="E148" s="219"/>
      <c r="F148" s="219"/>
      <c r="G148" s="220"/>
      <c r="H148" s="219"/>
      <c r="I148" s="219"/>
      <c r="J148" s="219"/>
      <c r="K148" s="243"/>
    </row>
    <row r="149" spans="2:11" ht="15" customHeight="1" x14ac:dyDescent="0.3">
      <c r="B149" s="222"/>
      <c r="C149" s="247" t="s">
        <v>557</v>
      </c>
      <c r="D149" s="202"/>
      <c r="E149" s="202"/>
      <c r="F149" s="248" t="s">
        <v>554</v>
      </c>
      <c r="G149" s="202"/>
      <c r="H149" s="247" t="s">
        <v>593</v>
      </c>
      <c r="I149" s="247" t="s">
        <v>556</v>
      </c>
      <c r="J149" s="247">
        <v>120</v>
      </c>
      <c r="K149" s="243"/>
    </row>
    <row r="150" spans="2:11" ht="15" customHeight="1" x14ac:dyDescent="0.3">
      <c r="B150" s="222"/>
      <c r="C150" s="247" t="s">
        <v>602</v>
      </c>
      <c r="D150" s="202"/>
      <c r="E150" s="202"/>
      <c r="F150" s="248" t="s">
        <v>554</v>
      </c>
      <c r="G150" s="202"/>
      <c r="H150" s="247" t="s">
        <v>613</v>
      </c>
      <c r="I150" s="247" t="s">
        <v>556</v>
      </c>
      <c r="J150" s="247" t="s">
        <v>604</v>
      </c>
      <c r="K150" s="243"/>
    </row>
    <row r="151" spans="2:11" ht="15" customHeight="1" x14ac:dyDescent="0.3">
      <c r="B151" s="222"/>
      <c r="C151" s="247" t="s">
        <v>503</v>
      </c>
      <c r="D151" s="202"/>
      <c r="E151" s="202"/>
      <c r="F151" s="248" t="s">
        <v>554</v>
      </c>
      <c r="G151" s="202"/>
      <c r="H151" s="247" t="s">
        <v>614</v>
      </c>
      <c r="I151" s="247" t="s">
        <v>556</v>
      </c>
      <c r="J151" s="247" t="s">
        <v>604</v>
      </c>
      <c r="K151" s="243"/>
    </row>
    <row r="152" spans="2:11" ht="15" customHeight="1" x14ac:dyDescent="0.3">
      <c r="B152" s="222"/>
      <c r="C152" s="247" t="s">
        <v>559</v>
      </c>
      <c r="D152" s="202"/>
      <c r="E152" s="202"/>
      <c r="F152" s="248" t="s">
        <v>560</v>
      </c>
      <c r="G152" s="202"/>
      <c r="H152" s="247" t="s">
        <v>593</v>
      </c>
      <c r="I152" s="247" t="s">
        <v>556</v>
      </c>
      <c r="J152" s="247">
        <v>50</v>
      </c>
      <c r="K152" s="243"/>
    </row>
    <row r="153" spans="2:11" ht="15" customHeight="1" x14ac:dyDescent="0.3">
      <c r="B153" s="222"/>
      <c r="C153" s="247" t="s">
        <v>562</v>
      </c>
      <c r="D153" s="202"/>
      <c r="E153" s="202"/>
      <c r="F153" s="248" t="s">
        <v>554</v>
      </c>
      <c r="G153" s="202"/>
      <c r="H153" s="247" t="s">
        <v>593</v>
      </c>
      <c r="I153" s="247" t="s">
        <v>564</v>
      </c>
      <c r="J153" s="247"/>
      <c r="K153" s="243"/>
    </row>
    <row r="154" spans="2:11" ht="15" customHeight="1" x14ac:dyDescent="0.3">
      <c r="B154" s="222"/>
      <c r="C154" s="247" t="s">
        <v>573</v>
      </c>
      <c r="D154" s="202"/>
      <c r="E154" s="202"/>
      <c r="F154" s="248" t="s">
        <v>560</v>
      </c>
      <c r="G154" s="202"/>
      <c r="H154" s="247" t="s">
        <v>593</v>
      </c>
      <c r="I154" s="247" t="s">
        <v>556</v>
      </c>
      <c r="J154" s="247">
        <v>50</v>
      </c>
      <c r="K154" s="243"/>
    </row>
    <row r="155" spans="2:11" ht="15" customHeight="1" x14ac:dyDescent="0.3">
      <c r="B155" s="222"/>
      <c r="C155" s="247" t="s">
        <v>581</v>
      </c>
      <c r="D155" s="202"/>
      <c r="E155" s="202"/>
      <c r="F155" s="248" t="s">
        <v>560</v>
      </c>
      <c r="G155" s="202"/>
      <c r="H155" s="247" t="s">
        <v>593</v>
      </c>
      <c r="I155" s="247" t="s">
        <v>556</v>
      </c>
      <c r="J155" s="247">
        <v>50</v>
      </c>
      <c r="K155" s="243"/>
    </row>
    <row r="156" spans="2:11" ht="15" customHeight="1" x14ac:dyDescent="0.3">
      <c r="B156" s="222"/>
      <c r="C156" s="247" t="s">
        <v>579</v>
      </c>
      <c r="D156" s="202"/>
      <c r="E156" s="202"/>
      <c r="F156" s="248" t="s">
        <v>560</v>
      </c>
      <c r="G156" s="202"/>
      <c r="H156" s="247" t="s">
        <v>593</v>
      </c>
      <c r="I156" s="247" t="s">
        <v>556</v>
      </c>
      <c r="J156" s="247">
        <v>50</v>
      </c>
      <c r="K156" s="243"/>
    </row>
    <row r="157" spans="2:11" ht="15" customHeight="1" x14ac:dyDescent="0.3">
      <c r="B157" s="222"/>
      <c r="C157" s="247" t="s">
        <v>105</v>
      </c>
      <c r="D157" s="202"/>
      <c r="E157" s="202"/>
      <c r="F157" s="248" t="s">
        <v>554</v>
      </c>
      <c r="G157" s="202"/>
      <c r="H157" s="247" t="s">
        <v>615</v>
      </c>
      <c r="I157" s="247" t="s">
        <v>556</v>
      </c>
      <c r="J157" s="247" t="s">
        <v>616</v>
      </c>
      <c r="K157" s="243"/>
    </row>
    <row r="158" spans="2:11" ht="15" customHeight="1" x14ac:dyDescent="0.3">
      <c r="B158" s="222"/>
      <c r="C158" s="247" t="s">
        <v>617</v>
      </c>
      <c r="D158" s="202"/>
      <c r="E158" s="202"/>
      <c r="F158" s="248" t="s">
        <v>554</v>
      </c>
      <c r="G158" s="202"/>
      <c r="H158" s="247" t="s">
        <v>618</v>
      </c>
      <c r="I158" s="247" t="s">
        <v>588</v>
      </c>
      <c r="J158" s="247"/>
      <c r="K158" s="243"/>
    </row>
    <row r="159" spans="2:11" ht="15" customHeight="1" x14ac:dyDescent="0.3">
      <c r="B159" s="249"/>
      <c r="C159" s="231"/>
      <c r="D159" s="231"/>
      <c r="E159" s="231"/>
      <c r="F159" s="231"/>
      <c r="G159" s="231"/>
      <c r="H159" s="231"/>
      <c r="I159" s="231"/>
      <c r="J159" s="231"/>
      <c r="K159" s="250"/>
    </row>
    <row r="160" spans="2:11" ht="18.75" customHeight="1" x14ac:dyDescent="0.3">
      <c r="B160" s="198"/>
      <c r="C160" s="202"/>
      <c r="D160" s="202"/>
      <c r="E160" s="202"/>
      <c r="F160" s="221"/>
      <c r="G160" s="202"/>
      <c r="H160" s="202"/>
      <c r="I160" s="202"/>
      <c r="J160" s="202"/>
      <c r="K160" s="198"/>
    </row>
    <row r="161" spans="2:11" ht="18.75" customHeight="1" x14ac:dyDescent="0.3">
      <c r="B161" s="208"/>
      <c r="C161" s="208"/>
      <c r="D161" s="208"/>
      <c r="E161" s="208"/>
      <c r="F161" s="208"/>
      <c r="G161" s="208"/>
      <c r="H161" s="208"/>
      <c r="I161" s="208"/>
      <c r="J161" s="208"/>
      <c r="K161" s="208"/>
    </row>
    <row r="162" spans="2:11" ht="7.5" customHeight="1" x14ac:dyDescent="0.3">
      <c r="B162" s="190"/>
      <c r="C162" s="191"/>
      <c r="D162" s="191"/>
      <c r="E162" s="191"/>
      <c r="F162" s="191"/>
      <c r="G162" s="191"/>
      <c r="H162" s="191"/>
      <c r="I162" s="191"/>
      <c r="J162" s="191"/>
      <c r="K162" s="192"/>
    </row>
    <row r="163" spans="2:11" ht="45" customHeight="1" x14ac:dyDescent="0.3">
      <c r="B163" s="193"/>
      <c r="C163" s="327" t="s">
        <v>619</v>
      </c>
      <c r="D163" s="327"/>
      <c r="E163" s="327"/>
      <c r="F163" s="327"/>
      <c r="G163" s="327"/>
      <c r="H163" s="327"/>
      <c r="I163" s="327"/>
      <c r="J163" s="327"/>
      <c r="K163" s="194"/>
    </row>
    <row r="164" spans="2:11" ht="17.25" customHeight="1" x14ac:dyDescent="0.3">
      <c r="B164" s="193"/>
      <c r="C164" s="214" t="s">
        <v>548</v>
      </c>
      <c r="D164" s="214"/>
      <c r="E164" s="214"/>
      <c r="F164" s="214" t="s">
        <v>549</v>
      </c>
      <c r="G164" s="251"/>
      <c r="H164" s="252" t="s">
        <v>116</v>
      </c>
      <c r="I164" s="252" t="s">
        <v>65</v>
      </c>
      <c r="J164" s="214" t="s">
        <v>550</v>
      </c>
      <c r="K164" s="194"/>
    </row>
    <row r="165" spans="2:11" ht="17.25" customHeight="1" x14ac:dyDescent="0.3">
      <c r="B165" s="195"/>
      <c r="C165" s="216" t="s">
        <v>551</v>
      </c>
      <c r="D165" s="216"/>
      <c r="E165" s="216"/>
      <c r="F165" s="217" t="s">
        <v>552</v>
      </c>
      <c r="G165" s="253"/>
      <c r="H165" s="254"/>
      <c r="I165" s="254"/>
      <c r="J165" s="216" t="s">
        <v>553</v>
      </c>
      <c r="K165" s="196"/>
    </row>
    <row r="166" spans="2:11" ht="5.25" customHeight="1" x14ac:dyDescent="0.3">
      <c r="B166" s="222"/>
      <c r="C166" s="219"/>
      <c r="D166" s="219"/>
      <c r="E166" s="219"/>
      <c r="F166" s="219"/>
      <c r="G166" s="220"/>
      <c r="H166" s="219"/>
      <c r="I166" s="219"/>
      <c r="J166" s="219"/>
      <c r="K166" s="243"/>
    </row>
    <row r="167" spans="2:11" ht="15" customHeight="1" x14ac:dyDescent="0.3">
      <c r="B167" s="222"/>
      <c r="C167" s="202" t="s">
        <v>557</v>
      </c>
      <c r="D167" s="202"/>
      <c r="E167" s="202"/>
      <c r="F167" s="221" t="s">
        <v>554</v>
      </c>
      <c r="G167" s="202"/>
      <c r="H167" s="202" t="s">
        <v>593</v>
      </c>
      <c r="I167" s="202" t="s">
        <v>556</v>
      </c>
      <c r="J167" s="202">
        <v>120</v>
      </c>
      <c r="K167" s="243"/>
    </row>
    <row r="168" spans="2:11" ht="15" customHeight="1" x14ac:dyDescent="0.3">
      <c r="B168" s="222"/>
      <c r="C168" s="202" t="s">
        <v>602</v>
      </c>
      <c r="D168" s="202"/>
      <c r="E168" s="202"/>
      <c r="F168" s="221" t="s">
        <v>554</v>
      </c>
      <c r="G168" s="202"/>
      <c r="H168" s="202" t="s">
        <v>603</v>
      </c>
      <c r="I168" s="202" t="s">
        <v>556</v>
      </c>
      <c r="J168" s="202" t="s">
        <v>604</v>
      </c>
      <c r="K168" s="243"/>
    </row>
    <row r="169" spans="2:11" ht="15" customHeight="1" x14ac:dyDescent="0.3">
      <c r="B169" s="222"/>
      <c r="C169" s="202" t="s">
        <v>503</v>
      </c>
      <c r="D169" s="202"/>
      <c r="E169" s="202"/>
      <c r="F169" s="221" t="s">
        <v>554</v>
      </c>
      <c r="G169" s="202"/>
      <c r="H169" s="202" t="s">
        <v>620</v>
      </c>
      <c r="I169" s="202" t="s">
        <v>556</v>
      </c>
      <c r="J169" s="202" t="s">
        <v>604</v>
      </c>
      <c r="K169" s="243"/>
    </row>
    <row r="170" spans="2:11" ht="15" customHeight="1" x14ac:dyDescent="0.3">
      <c r="B170" s="222"/>
      <c r="C170" s="202" t="s">
        <v>559</v>
      </c>
      <c r="D170" s="202"/>
      <c r="E170" s="202"/>
      <c r="F170" s="221" t="s">
        <v>560</v>
      </c>
      <c r="G170" s="202"/>
      <c r="H170" s="202" t="s">
        <v>620</v>
      </c>
      <c r="I170" s="202" t="s">
        <v>556</v>
      </c>
      <c r="J170" s="202">
        <v>50</v>
      </c>
      <c r="K170" s="243"/>
    </row>
    <row r="171" spans="2:11" ht="15" customHeight="1" x14ac:dyDescent="0.3">
      <c r="B171" s="222"/>
      <c r="C171" s="202" t="s">
        <v>562</v>
      </c>
      <c r="D171" s="202"/>
      <c r="E171" s="202"/>
      <c r="F171" s="221" t="s">
        <v>554</v>
      </c>
      <c r="G171" s="202"/>
      <c r="H171" s="202" t="s">
        <v>620</v>
      </c>
      <c r="I171" s="202" t="s">
        <v>564</v>
      </c>
      <c r="J171" s="202"/>
      <c r="K171" s="243"/>
    </row>
    <row r="172" spans="2:11" ht="15" customHeight="1" x14ac:dyDescent="0.3">
      <c r="B172" s="222"/>
      <c r="C172" s="202" t="s">
        <v>573</v>
      </c>
      <c r="D172" s="202"/>
      <c r="E172" s="202"/>
      <c r="F172" s="221" t="s">
        <v>560</v>
      </c>
      <c r="G172" s="202"/>
      <c r="H172" s="202" t="s">
        <v>620</v>
      </c>
      <c r="I172" s="202" t="s">
        <v>556</v>
      </c>
      <c r="J172" s="202">
        <v>50</v>
      </c>
      <c r="K172" s="243"/>
    </row>
    <row r="173" spans="2:11" ht="15" customHeight="1" x14ac:dyDescent="0.3">
      <c r="B173" s="222"/>
      <c r="C173" s="202" t="s">
        <v>581</v>
      </c>
      <c r="D173" s="202"/>
      <c r="E173" s="202"/>
      <c r="F173" s="221" t="s">
        <v>560</v>
      </c>
      <c r="G173" s="202"/>
      <c r="H173" s="202" t="s">
        <v>620</v>
      </c>
      <c r="I173" s="202" t="s">
        <v>556</v>
      </c>
      <c r="J173" s="202">
        <v>50</v>
      </c>
      <c r="K173" s="243"/>
    </row>
    <row r="174" spans="2:11" ht="15" customHeight="1" x14ac:dyDescent="0.3">
      <c r="B174" s="222"/>
      <c r="C174" s="202" t="s">
        <v>579</v>
      </c>
      <c r="D174" s="202"/>
      <c r="E174" s="202"/>
      <c r="F174" s="221" t="s">
        <v>560</v>
      </c>
      <c r="G174" s="202"/>
      <c r="H174" s="202" t="s">
        <v>620</v>
      </c>
      <c r="I174" s="202" t="s">
        <v>556</v>
      </c>
      <c r="J174" s="202">
        <v>50</v>
      </c>
      <c r="K174" s="243"/>
    </row>
    <row r="175" spans="2:11" ht="15" customHeight="1" x14ac:dyDescent="0.3">
      <c r="B175" s="222"/>
      <c r="C175" s="202" t="s">
        <v>115</v>
      </c>
      <c r="D175" s="202"/>
      <c r="E175" s="202"/>
      <c r="F175" s="221" t="s">
        <v>554</v>
      </c>
      <c r="G175" s="202"/>
      <c r="H175" s="202" t="s">
        <v>621</v>
      </c>
      <c r="I175" s="202" t="s">
        <v>622</v>
      </c>
      <c r="J175" s="202"/>
      <c r="K175" s="243"/>
    </row>
    <row r="176" spans="2:11" ht="15" customHeight="1" x14ac:dyDescent="0.3">
      <c r="B176" s="222"/>
      <c r="C176" s="202" t="s">
        <v>65</v>
      </c>
      <c r="D176" s="202"/>
      <c r="E176" s="202"/>
      <c r="F176" s="221" t="s">
        <v>554</v>
      </c>
      <c r="G176" s="202"/>
      <c r="H176" s="202" t="s">
        <v>623</v>
      </c>
      <c r="I176" s="202" t="s">
        <v>624</v>
      </c>
      <c r="J176" s="202">
        <v>1</v>
      </c>
      <c r="K176" s="243"/>
    </row>
    <row r="177" spans="2:11" ht="15" customHeight="1" x14ac:dyDescent="0.3">
      <c r="B177" s="222"/>
      <c r="C177" s="202" t="s">
        <v>61</v>
      </c>
      <c r="D177" s="202"/>
      <c r="E177" s="202"/>
      <c r="F177" s="221" t="s">
        <v>554</v>
      </c>
      <c r="G177" s="202"/>
      <c r="H177" s="202" t="s">
        <v>625</v>
      </c>
      <c r="I177" s="202" t="s">
        <v>556</v>
      </c>
      <c r="J177" s="202">
        <v>20</v>
      </c>
      <c r="K177" s="243"/>
    </row>
    <row r="178" spans="2:11" ht="15" customHeight="1" x14ac:dyDescent="0.3">
      <c r="B178" s="222"/>
      <c r="C178" s="202" t="s">
        <v>116</v>
      </c>
      <c r="D178" s="202"/>
      <c r="E178" s="202"/>
      <c r="F178" s="221" t="s">
        <v>554</v>
      </c>
      <c r="G178" s="202"/>
      <c r="H178" s="202" t="s">
        <v>626</v>
      </c>
      <c r="I178" s="202" t="s">
        <v>556</v>
      </c>
      <c r="J178" s="202">
        <v>255</v>
      </c>
      <c r="K178" s="243"/>
    </row>
    <row r="179" spans="2:11" ht="15" customHeight="1" x14ac:dyDescent="0.3">
      <c r="B179" s="222"/>
      <c r="C179" s="202" t="s">
        <v>117</v>
      </c>
      <c r="D179" s="202"/>
      <c r="E179" s="202"/>
      <c r="F179" s="221" t="s">
        <v>554</v>
      </c>
      <c r="G179" s="202"/>
      <c r="H179" s="202" t="s">
        <v>519</v>
      </c>
      <c r="I179" s="202" t="s">
        <v>556</v>
      </c>
      <c r="J179" s="202">
        <v>10</v>
      </c>
      <c r="K179" s="243"/>
    </row>
    <row r="180" spans="2:11" ht="15" customHeight="1" x14ac:dyDescent="0.3">
      <c r="B180" s="222"/>
      <c r="C180" s="202" t="s">
        <v>118</v>
      </c>
      <c r="D180" s="202"/>
      <c r="E180" s="202"/>
      <c r="F180" s="221" t="s">
        <v>554</v>
      </c>
      <c r="G180" s="202"/>
      <c r="H180" s="202" t="s">
        <v>627</v>
      </c>
      <c r="I180" s="202" t="s">
        <v>588</v>
      </c>
      <c r="J180" s="202"/>
      <c r="K180" s="243"/>
    </row>
    <row r="181" spans="2:11" ht="15" customHeight="1" x14ac:dyDescent="0.3">
      <c r="B181" s="222"/>
      <c r="C181" s="202" t="s">
        <v>628</v>
      </c>
      <c r="D181" s="202"/>
      <c r="E181" s="202"/>
      <c r="F181" s="221" t="s">
        <v>554</v>
      </c>
      <c r="G181" s="202"/>
      <c r="H181" s="202" t="s">
        <v>629</v>
      </c>
      <c r="I181" s="202" t="s">
        <v>588</v>
      </c>
      <c r="J181" s="202"/>
      <c r="K181" s="243"/>
    </row>
    <row r="182" spans="2:11" ht="15" customHeight="1" x14ac:dyDescent="0.3">
      <c r="B182" s="222"/>
      <c r="C182" s="202" t="s">
        <v>617</v>
      </c>
      <c r="D182" s="202"/>
      <c r="E182" s="202"/>
      <c r="F182" s="221" t="s">
        <v>554</v>
      </c>
      <c r="G182" s="202"/>
      <c r="H182" s="202" t="s">
        <v>630</v>
      </c>
      <c r="I182" s="202" t="s">
        <v>588</v>
      </c>
      <c r="J182" s="202"/>
      <c r="K182" s="243"/>
    </row>
    <row r="183" spans="2:11" ht="15" customHeight="1" x14ac:dyDescent="0.3">
      <c r="B183" s="222"/>
      <c r="C183" s="202" t="s">
        <v>120</v>
      </c>
      <c r="D183" s="202"/>
      <c r="E183" s="202"/>
      <c r="F183" s="221" t="s">
        <v>560</v>
      </c>
      <c r="G183" s="202"/>
      <c r="H183" s="202" t="s">
        <v>631</v>
      </c>
      <c r="I183" s="202" t="s">
        <v>556</v>
      </c>
      <c r="J183" s="202">
        <v>50</v>
      </c>
      <c r="K183" s="243"/>
    </row>
    <row r="184" spans="2:11" ht="15" customHeight="1" x14ac:dyDescent="0.3">
      <c r="B184" s="222"/>
      <c r="C184" s="202" t="s">
        <v>632</v>
      </c>
      <c r="D184" s="202"/>
      <c r="E184" s="202"/>
      <c r="F184" s="221" t="s">
        <v>560</v>
      </c>
      <c r="G184" s="202"/>
      <c r="H184" s="202" t="s">
        <v>633</v>
      </c>
      <c r="I184" s="202" t="s">
        <v>634</v>
      </c>
      <c r="J184" s="202"/>
      <c r="K184" s="243"/>
    </row>
    <row r="185" spans="2:11" ht="15" customHeight="1" x14ac:dyDescent="0.3">
      <c r="B185" s="222"/>
      <c r="C185" s="202" t="s">
        <v>635</v>
      </c>
      <c r="D185" s="202"/>
      <c r="E185" s="202"/>
      <c r="F185" s="221" t="s">
        <v>560</v>
      </c>
      <c r="G185" s="202"/>
      <c r="H185" s="202" t="s">
        <v>636</v>
      </c>
      <c r="I185" s="202" t="s">
        <v>634</v>
      </c>
      <c r="J185" s="202"/>
      <c r="K185" s="243"/>
    </row>
    <row r="186" spans="2:11" ht="15" customHeight="1" x14ac:dyDescent="0.3">
      <c r="B186" s="222"/>
      <c r="C186" s="202" t="s">
        <v>637</v>
      </c>
      <c r="D186" s="202"/>
      <c r="E186" s="202"/>
      <c r="F186" s="221" t="s">
        <v>560</v>
      </c>
      <c r="G186" s="202"/>
      <c r="H186" s="202" t="s">
        <v>638</v>
      </c>
      <c r="I186" s="202" t="s">
        <v>634</v>
      </c>
      <c r="J186" s="202"/>
      <c r="K186" s="243"/>
    </row>
    <row r="187" spans="2:11" ht="15" customHeight="1" x14ac:dyDescent="0.3">
      <c r="B187" s="222"/>
      <c r="C187" s="255" t="s">
        <v>639</v>
      </c>
      <c r="D187" s="202"/>
      <c r="E187" s="202"/>
      <c r="F187" s="221" t="s">
        <v>560</v>
      </c>
      <c r="G187" s="202"/>
      <c r="H187" s="202" t="s">
        <v>640</v>
      </c>
      <c r="I187" s="202" t="s">
        <v>641</v>
      </c>
      <c r="J187" s="256" t="s">
        <v>642</v>
      </c>
      <c r="K187" s="243"/>
    </row>
    <row r="188" spans="2:11" ht="15" customHeight="1" x14ac:dyDescent="0.3">
      <c r="B188" s="222"/>
      <c r="C188" s="207" t="s">
        <v>50</v>
      </c>
      <c r="D188" s="202"/>
      <c r="E188" s="202"/>
      <c r="F188" s="221" t="s">
        <v>554</v>
      </c>
      <c r="G188" s="202"/>
      <c r="H188" s="198" t="s">
        <v>643</v>
      </c>
      <c r="I188" s="202" t="s">
        <v>644</v>
      </c>
      <c r="J188" s="202"/>
      <c r="K188" s="243"/>
    </row>
    <row r="189" spans="2:11" ht="15" customHeight="1" x14ac:dyDescent="0.3">
      <c r="B189" s="222"/>
      <c r="C189" s="207" t="s">
        <v>645</v>
      </c>
      <c r="D189" s="202"/>
      <c r="E189" s="202"/>
      <c r="F189" s="221" t="s">
        <v>554</v>
      </c>
      <c r="G189" s="202"/>
      <c r="H189" s="202" t="s">
        <v>646</v>
      </c>
      <c r="I189" s="202" t="s">
        <v>588</v>
      </c>
      <c r="J189" s="202"/>
      <c r="K189" s="243"/>
    </row>
    <row r="190" spans="2:11" ht="15" customHeight="1" x14ac:dyDescent="0.3">
      <c r="B190" s="222"/>
      <c r="C190" s="207" t="s">
        <v>647</v>
      </c>
      <c r="D190" s="202"/>
      <c r="E190" s="202"/>
      <c r="F190" s="221" t="s">
        <v>554</v>
      </c>
      <c r="G190" s="202"/>
      <c r="H190" s="202" t="s">
        <v>648</v>
      </c>
      <c r="I190" s="202" t="s">
        <v>588</v>
      </c>
      <c r="J190" s="202"/>
      <c r="K190" s="243"/>
    </row>
    <row r="191" spans="2:11" ht="15" customHeight="1" x14ac:dyDescent="0.3">
      <c r="B191" s="222"/>
      <c r="C191" s="207" t="s">
        <v>649</v>
      </c>
      <c r="D191" s="202"/>
      <c r="E191" s="202"/>
      <c r="F191" s="221" t="s">
        <v>560</v>
      </c>
      <c r="G191" s="202"/>
      <c r="H191" s="202" t="s">
        <v>650</v>
      </c>
      <c r="I191" s="202" t="s">
        <v>588</v>
      </c>
      <c r="J191" s="202"/>
      <c r="K191" s="243"/>
    </row>
    <row r="192" spans="2:11" ht="15" customHeight="1" x14ac:dyDescent="0.3">
      <c r="B192" s="249"/>
      <c r="C192" s="257"/>
      <c r="D192" s="231"/>
      <c r="E192" s="231"/>
      <c r="F192" s="231"/>
      <c r="G192" s="231"/>
      <c r="H192" s="231"/>
      <c r="I192" s="231"/>
      <c r="J192" s="231"/>
      <c r="K192" s="250"/>
    </row>
    <row r="193" spans="2:11" ht="18.75" customHeight="1" x14ac:dyDescent="0.3">
      <c r="B193" s="198"/>
      <c r="C193" s="202"/>
      <c r="D193" s="202"/>
      <c r="E193" s="202"/>
      <c r="F193" s="221"/>
      <c r="G193" s="202"/>
      <c r="H193" s="202"/>
      <c r="I193" s="202"/>
      <c r="J193" s="202"/>
      <c r="K193" s="198"/>
    </row>
    <row r="194" spans="2:11" ht="18.75" customHeight="1" x14ac:dyDescent="0.3">
      <c r="B194" s="198"/>
      <c r="C194" s="202"/>
      <c r="D194" s="202"/>
      <c r="E194" s="202"/>
      <c r="F194" s="221"/>
      <c r="G194" s="202"/>
      <c r="H194" s="202"/>
      <c r="I194" s="202"/>
      <c r="J194" s="202"/>
      <c r="K194" s="198"/>
    </row>
    <row r="195" spans="2:11" ht="18.75" customHeight="1" x14ac:dyDescent="0.3">
      <c r="B195" s="208"/>
      <c r="C195" s="208"/>
      <c r="D195" s="208"/>
      <c r="E195" s="208"/>
      <c r="F195" s="208"/>
      <c r="G195" s="208"/>
      <c r="H195" s="208"/>
      <c r="I195" s="208"/>
      <c r="J195" s="208"/>
      <c r="K195" s="208"/>
    </row>
    <row r="196" spans="2:11" x14ac:dyDescent="0.3">
      <c r="B196" s="190"/>
      <c r="C196" s="191"/>
      <c r="D196" s="191"/>
      <c r="E196" s="191"/>
      <c r="F196" s="191"/>
      <c r="G196" s="191"/>
      <c r="H196" s="191"/>
      <c r="I196" s="191"/>
      <c r="J196" s="191"/>
      <c r="K196" s="192"/>
    </row>
    <row r="197" spans="2:11" ht="21" x14ac:dyDescent="0.3">
      <c r="B197" s="193"/>
      <c r="C197" s="327" t="s">
        <v>651</v>
      </c>
      <c r="D197" s="327"/>
      <c r="E197" s="327"/>
      <c r="F197" s="327"/>
      <c r="G197" s="327"/>
      <c r="H197" s="327"/>
      <c r="I197" s="327"/>
      <c r="J197" s="327"/>
      <c r="K197" s="194"/>
    </row>
    <row r="198" spans="2:11" ht="25.5" customHeight="1" x14ac:dyDescent="0.3">
      <c r="B198" s="193"/>
      <c r="C198" s="258" t="s">
        <v>652</v>
      </c>
      <c r="D198" s="258"/>
      <c r="E198" s="258"/>
      <c r="F198" s="258" t="s">
        <v>653</v>
      </c>
      <c r="G198" s="259"/>
      <c r="H198" s="331" t="s">
        <v>654</v>
      </c>
      <c r="I198" s="331"/>
      <c r="J198" s="331"/>
      <c r="K198" s="194"/>
    </row>
    <row r="199" spans="2:11" ht="5.25" customHeight="1" x14ac:dyDescent="0.3">
      <c r="B199" s="222"/>
      <c r="C199" s="219"/>
      <c r="D199" s="219"/>
      <c r="E199" s="219"/>
      <c r="F199" s="219"/>
      <c r="G199" s="202"/>
      <c r="H199" s="219"/>
      <c r="I199" s="219"/>
      <c r="J199" s="219"/>
      <c r="K199" s="243"/>
    </row>
    <row r="200" spans="2:11" ht="15" customHeight="1" x14ac:dyDescent="0.3">
      <c r="B200" s="222"/>
      <c r="C200" s="202" t="s">
        <v>644</v>
      </c>
      <c r="D200" s="202"/>
      <c r="E200" s="202"/>
      <c r="F200" s="221" t="s">
        <v>51</v>
      </c>
      <c r="G200" s="202"/>
      <c r="H200" s="332" t="s">
        <v>655</v>
      </c>
      <c r="I200" s="332"/>
      <c r="J200" s="332"/>
      <c r="K200" s="243"/>
    </row>
    <row r="201" spans="2:11" ht="15" customHeight="1" x14ac:dyDescent="0.3">
      <c r="B201" s="222"/>
      <c r="C201" s="228"/>
      <c r="D201" s="202"/>
      <c r="E201" s="202"/>
      <c r="F201" s="221" t="s">
        <v>52</v>
      </c>
      <c r="G201" s="202"/>
      <c r="H201" s="332" t="s">
        <v>656</v>
      </c>
      <c r="I201" s="332"/>
      <c r="J201" s="332"/>
      <c r="K201" s="243"/>
    </row>
    <row r="202" spans="2:11" ht="15" customHeight="1" x14ac:dyDescent="0.3">
      <c r="B202" s="222"/>
      <c r="C202" s="228"/>
      <c r="D202" s="202"/>
      <c r="E202" s="202"/>
      <c r="F202" s="221" t="s">
        <v>55</v>
      </c>
      <c r="G202" s="202"/>
      <c r="H202" s="332" t="s">
        <v>657</v>
      </c>
      <c r="I202" s="332"/>
      <c r="J202" s="332"/>
      <c r="K202" s="243"/>
    </row>
    <row r="203" spans="2:11" ht="15" customHeight="1" x14ac:dyDescent="0.3">
      <c r="B203" s="222"/>
      <c r="C203" s="202"/>
      <c r="D203" s="202"/>
      <c r="E203" s="202"/>
      <c r="F203" s="221" t="s">
        <v>53</v>
      </c>
      <c r="G203" s="202"/>
      <c r="H203" s="332" t="s">
        <v>658</v>
      </c>
      <c r="I203" s="332"/>
      <c r="J203" s="332"/>
      <c r="K203" s="243"/>
    </row>
    <row r="204" spans="2:11" ht="15" customHeight="1" x14ac:dyDescent="0.3">
      <c r="B204" s="222"/>
      <c r="C204" s="202"/>
      <c r="D204" s="202"/>
      <c r="E204" s="202"/>
      <c r="F204" s="221" t="s">
        <v>54</v>
      </c>
      <c r="G204" s="202"/>
      <c r="H204" s="332" t="s">
        <v>659</v>
      </c>
      <c r="I204" s="332"/>
      <c r="J204" s="332"/>
      <c r="K204" s="243"/>
    </row>
    <row r="205" spans="2:11" ht="15" customHeight="1" x14ac:dyDescent="0.3">
      <c r="B205" s="222"/>
      <c r="C205" s="202"/>
      <c r="D205" s="202"/>
      <c r="E205" s="202"/>
      <c r="F205" s="221"/>
      <c r="G205" s="202"/>
      <c r="H205" s="202"/>
      <c r="I205" s="202"/>
      <c r="J205" s="202"/>
      <c r="K205" s="243"/>
    </row>
    <row r="206" spans="2:11" ht="15" customHeight="1" x14ac:dyDescent="0.3">
      <c r="B206" s="222"/>
      <c r="C206" s="202" t="s">
        <v>600</v>
      </c>
      <c r="D206" s="202"/>
      <c r="E206" s="202"/>
      <c r="F206" s="221" t="s">
        <v>87</v>
      </c>
      <c r="G206" s="202"/>
      <c r="H206" s="332" t="s">
        <v>660</v>
      </c>
      <c r="I206" s="332"/>
      <c r="J206" s="332"/>
      <c r="K206" s="243"/>
    </row>
    <row r="207" spans="2:11" ht="15" customHeight="1" x14ac:dyDescent="0.3">
      <c r="B207" s="222"/>
      <c r="C207" s="228"/>
      <c r="D207" s="202"/>
      <c r="E207" s="202"/>
      <c r="F207" s="221" t="s">
        <v>499</v>
      </c>
      <c r="G207" s="202"/>
      <c r="H207" s="332" t="s">
        <v>500</v>
      </c>
      <c r="I207" s="332"/>
      <c r="J207" s="332"/>
      <c r="K207" s="243"/>
    </row>
    <row r="208" spans="2:11" ht="15" customHeight="1" x14ac:dyDescent="0.3">
      <c r="B208" s="222"/>
      <c r="C208" s="202"/>
      <c r="D208" s="202"/>
      <c r="E208" s="202"/>
      <c r="F208" s="221" t="s">
        <v>497</v>
      </c>
      <c r="G208" s="202"/>
      <c r="H208" s="332" t="s">
        <v>661</v>
      </c>
      <c r="I208" s="332"/>
      <c r="J208" s="332"/>
      <c r="K208" s="243"/>
    </row>
    <row r="209" spans="2:11" ht="15" customHeight="1" x14ac:dyDescent="0.3">
      <c r="B209" s="260"/>
      <c r="C209" s="228"/>
      <c r="D209" s="228"/>
      <c r="E209" s="228"/>
      <c r="F209" s="221" t="s">
        <v>93</v>
      </c>
      <c r="G209" s="207"/>
      <c r="H209" s="333" t="s">
        <v>94</v>
      </c>
      <c r="I209" s="333"/>
      <c r="J209" s="333"/>
      <c r="K209" s="261"/>
    </row>
    <row r="210" spans="2:11" ht="15" customHeight="1" x14ac:dyDescent="0.3">
      <c r="B210" s="260"/>
      <c r="C210" s="228"/>
      <c r="D210" s="228"/>
      <c r="E210" s="228"/>
      <c r="F210" s="221" t="s">
        <v>501</v>
      </c>
      <c r="G210" s="207"/>
      <c r="H210" s="333" t="s">
        <v>662</v>
      </c>
      <c r="I210" s="333"/>
      <c r="J210" s="333"/>
      <c r="K210" s="261"/>
    </row>
    <row r="211" spans="2:11" ht="15" customHeight="1" x14ac:dyDescent="0.3">
      <c r="B211" s="260"/>
      <c r="C211" s="228"/>
      <c r="D211" s="228"/>
      <c r="E211" s="228"/>
      <c r="F211" s="262"/>
      <c r="G211" s="207"/>
      <c r="H211" s="263"/>
      <c r="I211" s="263"/>
      <c r="J211" s="263"/>
      <c r="K211" s="261"/>
    </row>
    <row r="212" spans="2:11" ht="15" customHeight="1" x14ac:dyDescent="0.3">
      <c r="B212" s="260"/>
      <c r="C212" s="202" t="s">
        <v>624</v>
      </c>
      <c r="D212" s="228"/>
      <c r="E212" s="228"/>
      <c r="F212" s="221">
        <v>1</v>
      </c>
      <c r="G212" s="207"/>
      <c r="H212" s="333" t="s">
        <v>663</v>
      </c>
      <c r="I212" s="333"/>
      <c r="J212" s="333"/>
      <c r="K212" s="261"/>
    </row>
    <row r="213" spans="2:11" ht="15" customHeight="1" x14ac:dyDescent="0.3">
      <c r="B213" s="260"/>
      <c r="C213" s="228"/>
      <c r="D213" s="228"/>
      <c r="E213" s="228"/>
      <c r="F213" s="221">
        <v>2</v>
      </c>
      <c r="G213" s="207"/>
      <c r="H213" s="333" t="s">
        <v>664</v>
      </c>
      <c r="I213" s="333"/>
      <c r="J213" s="333"/>
      <c r="K213" s="261"/>
    </row>
    <row r="214" spans="2:11" ht="15" customHeight="1" x14ac:dyDescent="0.3">
      <c r="B214" s="260"/>
      <c r="C214" s="228"/>
      <c r="D214" s="228"/>
      <c r="E214" s="228"/>
      <c r="F214" s="221">
        <v>3</v>
      </c>
      <c r="G214" s="207"/>
      <c r="H214" s="333" t="s">
        <v>665</v>
      </c>
      <c r="I214" s="333"/>
      <c r="J214" s="333"/>
      <c r="K214" s="261"/>
    </row>
    <row r="215" spans="2:11" ht="15" customHeight="1" x14ac:dyDescent="0.3">
      <c r="B215" s="260"/>
      <c r="C215" s="228"/>
      <c r="D215" s="228"/>
      <c r="E215" s="228"/>
      <c r="F215" s="221">
        <v>4</v>
      </c>
      <c r="G215" s="207"/>
      <c r="H215" s="333" t="s">
        <v>666</v>
      </c>
      <c r="I215" s="333"/>
      <c r="J215" s="333"/>
      <c r="K215" s="261"/>
    </row>
    <row r="216" spans="2:11" ht="12.75" customHeight="1" x14ac:dyDescent="0.3">
      <c r="B216" s="264"/>
      <c r="C216" s="265"/>
      <c r="D216" s="265"/>
      <c r="E216" s="265"/>
      <c r="F216" s="265"/>
      <c r="G216" s="265"/>
      <c r="H216" s="265"/>
      <c r="I216" s="265"/>
      <c r="J216" s="265"/>
      <c r="K216" s="266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01 - Těžení nánosů</vt:lpstr>
      <vt:lpstr>SO 02 - Oprava koryta</vt:lpstr>
      <vt:lpstr>VON - Vedlejší a ostatní ...</vt:lpstr>
      <vt:lpstr>Pokyny pro vyplnění</vt:lpstr>
      <vt:lpstr>'Rekapitulace stavby'!Názvy_tisku</vt:lpstr>
      <vt:lpstr>'SO 01 - Těžení nánosů'!Názvy_tisku</vt:lpstr>
      <vt:lpstr>'SO 02 - Oprava koryta'!Názvy_tisku</vt:lpstr>
      <vt:lpstr>'VON - Vedlejší a ostatní ...'!Názvy_tisku</vt:lpstr>
      <vt:lpstr>'Pokyny pro vyplnění'!Oblast_tisku</vt:lpstr>
      <vt:lpstr>'Rekapitulace stavby'!Oblast_tisku</vt:lpstr>
      <vt:lpstr>'SO 01 - Těžení nánosů'!Oblast_tisku</vt:lpstr>
      <vt:lpstr>'SO 02 - Oprava koryta'!Oblast_tisku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Vasek-PC\Vasek</dc:creator>
  <cp:lastModifiedBy>Hradil Miroslav</cp:lastModifiedBy>
  <cp:lastPrinted>2018-12-12T05:35:34Z</cp:lastPrinted>
  <dcterms:created xsi:type="dcterms:W3CDTF">2018-08-29T06:52:25Z</dcterms:created>
  <dcterms:modified xsi:type="dcterms:W3CDTF">2019-05-10T06:32:22Z</dcterms:modified>
</cp:coreProperties>
</file>